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8.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9.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OMEDIT 2026\GAZ MEDICAUX\3 - OUTILS\04 - GRILLE VDEF\"/>
    </mc:Choice>
  </mc:AlternateContent>
  <xr:revisionPtr revIDLastSave="0" documentId="13_ncr:1_{48C45C13-D342-479C-8435-3E6748275159}" xr6:coauthVersionLast="47" xr6:coauthVersionMax="47" xr10:uidLastSave="{00000000-0000-0000-0000-000000000000}"/>
  <workbookProtection workbookAlgorithmName="SHA-512" workbookHashValue="qk89bpqXc54Eni9KtADT/bk14tNsPOx21RR4xOSXIG669u6E5m1Hggo+KpJligEgYPXCEQFjkfcKyIye0Pew5w==" workbookSaltValue="GAPsWfzwVwa63ayJsjJ2xw==" workbookSpinCount="100000" lockStructure="1"/>
  <bookViews>
    <workbookView xWindow="-120" yWindow="-120" windowWidth="29040" windowHeight="15720" tabRatio="743" firstSheet="1" activeTab="2" xr2:uid="{00000000-000D-0000-FFFF-FFFF00000000}"/>
  </bookViews>
  <sheets>
    <sheet name="Liste " sheetId="8" state="hidden" r:id="rId1"/>
    <sheet name="1 - Contexte" sheetId="2" r:id="rId2"/>
    <sheet name="2 - Présentation de l'outil" sheetId="16" r:id="rId3"/>
    <sheet name="3 - Établissement" sheetId="11" r:id="rId4"/>
    <sheet name="4 - Politique" sheetId="1" r:id="rId5"/>
    <sheet name="5 - PUI et autre local" sheetId="7" r:id="rId6"/>
    <sheet name="6 - Services_Unités de soins" sheetId="9" r:id="rId7"/>
    <sheet name="7 - Résultats" sheetId="14" r:id="rId8"/>
    <sheet name="BDD_pour_OMEDIT" sheetId="15" state="hidden" r:id="rId9"/>
    <sheet name="BONUS - TCD à votre disposition" sheetId="17" r:id="rId10"/>
  </sheets>
  <definedNames>
    <definedName name="_xlnm._FilterDatabase" localSheetId="4" hidden="1">'4 - Politique'!$J$16:$J$55</definedName>
    <definedName name="_xlnm._FilterDatabase" localSheetId="5" hidden="1">'5 - PUI et autre local'!$J$17:$J$38</definedName>
    <definedName name="_xlnm._FilterDatabase" localSheetId="6" hidden="1">'6 - Services_Unités de soins'!$J$22:$M$22</definedName>
    <definedName name="_xlnm._FilterDatabase" localSheetId="8" hidden="1">BDD_pour_OMEDIT!$AT$4:$BW$201</definedName>
    <definedName name="Fonction">#REF!</definedName>
    <definedName name="_xlnm.Print_Titles" localSheetId="1">'1 - Contexte'!$1:$12</definedName>
    <definedName name="_xlnm.Print_Titles" localSheetId="4">'4 - Politique'!$8:$16</definedName>
    <definedName name="_xlnm.Print_Titles" localSheetId="5">'5 - PUI et autre local'!$8:$17</definedName>
    <definedName name="_xlnm.Print_Titles" localSheetId="6">'6 - Services_Unités de soins'!$15:$22</definedName>
    <definedName name="Nom_ES">#REF!</definedName>
    <definedName name="Tx_comp">#REF!</definedName>
    <definedName name="_xlnm.Print_Area" localSheetId="1">'1 - Contexte'!$A$1:$J$55</definedName>
    <definedName name="_xlnm.Print_Area" localSheetId="2">'2 - Présentation de l''outil'!$A$1:$U$72</definedName>
    <definedName name="_xlnm.Print_Area" localSheetId="3">'3 - Établissement'!$A$1:$M$54</definedName>
    <definedName name="_xlnm.Print_Area" localSheetId="4">'4 - Politique'!$A$1:$M$56</definedName>
    <definedName name="_xlnm.Print_Area" localSheetId="5">'5 - PUI et autre local'!$A$1:$M$39</definedName>
    <definedName name="_xlnm.Print_Area" localSheetId="6">'6 - Services_Unités de soins'!$A$1:$V$60</definedName>
    <definedName name="_xlnm.Print_Area" localSheetId="7">'7 - Résultats'!$A$1:$T$396</definedName>
    <definedName name="_xlnm.Print_Area" localSheetId="9">'BONUS - TCD à votre disposition'!$A$1:$M$230</definedName>
  </definedNames>
  <calcPr calcId="191029"/>
  <pivotCaches>
    <pivotCache cacheId="0"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95" i="14" l="1"/>
  <c r="BV135" i="15"/>
  <c r="BV136" i="15"/>
  <c r="BV137" i="15"/>
  <c r="BV138" i="15"/>
  <c r="BV139" i="15"/>
  <c r="BV140" i="15"/>
  <c r="BV141" i="15"/>
  <c r="BV142" i="15"/>
  <c r="BV143" i="15"/>
  <c r="BV144" i="15"/>
  <c r="BV145" i="15"/>
  <c r="BV146" i="15"/>
  <c r="BV149" i="15"/>
  <c r="BV150" i="15"/>
  <c r="BV151" i="15"/>
  <c r="BV152" i="15"/>
  <c r="BV153" i="15"/>
  <c r="BV154" i="15"/>
  <c r="BV155" i="15"/>
  <c r="BV156" i="15"/>
  <c r="BV157" i="15"/>
  <c r="BV158" i="15"/>
  <c r="BV159" i="15"/>
  <c r="BV160" i="15"/>
  <c r="BV161" i="15"/>
  <c r="BV162" i="15"/>
  <c r="BV163" i="15"/>
  <c r="BV164" i="15"/>
  <c r="BV165" i="15"/>
  <c r="BV166" i="15"/>
  <c r="BV134" i="15"/>
  <c r="BW135" i="15"/>
  <c r="BW136" i="15"/>
  <c r="BW137" i="15"/>
  <c r="BW138" i="15"/>
  <c r="BW139" i="15"/>
  <c r="BW140" i="15"/>
  <c r="BW141" i="15"/>
  <c r="BW142" i="15"/>
  <c r="BW143" i="15"/>
  <c r="BW144" i="15"/>
  <c r="BW145" i="15"/>
  <c r="BW146" i="15"/>
  <c r="BW147" i="15"/>
  <c r="BW148" i="15"/>
  <c r="BW149" i="15"/>
  <c r="BW150" i="15"/>
  <c r="BW151" i="15"/>
  <c r="BW152" i="15"/>
  <c r="BW153" i="15"/>
  <c r="BW154" i="15"/>
  <c r="BW155" i="15"/>
  <c r="BW156" i="15"/>
  <c r="BW157" i="15"/>
  <c r="BW158" i="15"/>
  <c r="BW159" i="15"/>
  <c r="BW160" i="15"/>
  <c r="BW161" i="15"/>
  <c r="BW162" i="15"/>
  <c r="BW163" i="15"/>
  <c r="BW164" i="15"/>
  <c r="BW165" i="15"/>
  <c r="BW166" i="15"/>
  <c r="BW134" i="15"/>
  <c r="BP41" i="15"/>
  <c r="BP42" i="15"/>
  <c r="BP62" i="15"/>
  <c r="BP63" i="15"/>
  <c r="P8" i="15"/>
  <c r="Q8" i="15" s="1"/>
  <c r="BO178" i="15" s="1"/>
  <c r="P7" i="15"/>
  <c r="Q7" i="15" s="1"/>
  <c r="BO135" i="15" s="1"/>
  <c r="P6" i="15"/>
  <c r="Q6" i="15" s="1"/>
  <c r="P5" i="15"/>
  <c r="Q5" i="15" s="1"/>
  <c r="BO73" i="15" s="1"/>
  <c r="BV170" i="15"/>
  <c r="BW170" i="15"/>
  <c r="BV171" i="15"/>
  <c r="BW171" i="15"/>
  <c r="BV172" i="15"/>
  <c r="BW172" i="15"/>
  <c r="BV173" i="15"/>
  <c r="BW173" i="15"/>
  <c r="BV174" i="15"/>
  <c r="BW174" i="15"/>
  <c r="BV175" i="15"/>
  <c r="BW175" i="15"/>
  <c r="BV176" i="15"/>
  <c r="BW176" i="15"/>
  <c r="BV177" i="15"/>
  <c r="BW177" i="15"/>
  <c r="BV178" i="15"/>
  <c r="BW178" i="15"/>
  <c r="BV179" i="15"/>
  <c r="BW179" i="15"/>
  <c r="BV180" i="15"/>
  <c r="BW180" i="15"/>
  <c r="BV181" i="15"/>
  <c r="BW181" i="15"/>
  <c r="BW182" i="15"/>
  <c r="BW183" i="15"/>
  <c r="BV184" i="15"/>
  <c r="BW184" i="15"/>
  <c r="BV185" i="15"/>
  <c r="BW185" i="15"/>
  <c r="BV186" i="15"/>
  <c r="BW186" i="15"/>
  <c r="BV187" i="15"/>
  <c r="BW187" i="15"/>
  <c r="BV188" i="15"/>
  <c r="BW188" i="15"/>
  <c r="BV189" i="15"/>
  <c r="BW189" i="15"/>
  <c r="BV190" i="15"/>
  <c r="BW190" i="15"/>
  <c r="BV191" i="15"/>
  <c r="BW191" i="15"/>
  <c r="BV192" i="15"/>
  <c r="BW192" i="15"/>
  <c r="BV193" i="15"/>
  <c r="BW193" i="15"/>
  <c r="BV194" i="15"/>
  <c r="BW194" i="15"/>
  <c r="BV195" i="15"/>
  <c r="BW195" i="15"/>
  <c r="BV196" i="15"/>
  <c r="BW196" i="15"/>
  <c r="BV197" i="15"/>
  <c r="BW197" i="15"/>
  <c r="BV198" i="15"/>
  <c r="BW198" i="15"/>
  <c r="BV199" i="15"/>
  <c r="BW199" i="15"/>
  <c r="BV200" i="15"/>
  <c r="BW200" i="15"/>
  <c r="BV201" i="15"/>
  <c r="BW201" i="15"/>
  <c r="BW169" i="15"/>
  <c r="BV169" i="15"/>
  <c r="BV100" i="15"/>
  <c r="BW100" i="15"/>
  <c r="BV101" i="15"/>
  <c r="BW101" i="15"/>
  <c r="BV102" i="15"/>
  <c r="BW102" i="15"/>
  <c r="BV103" i="15"/>
  <c r="BW103" i="15"/>
  <c r="BV104" i="15"/>
  <c r="BW104" i="15"/>
  <c r="BV105" i="15"/>
  <c r="BW105" i="15"/>
  <c r="BV106" i="15"/>
  <c r="BW106" i="15"/>
  <c r="BV107" i="15"/>
  <c r="BW107" i="15"/>
  <c r="BV108" i="15"/>
  <c r="BW108" i="15"/>
  <c r="BV109" i="15"/>
  <c r="BW109" i="15"/>
  <c r="BV110" i="15"/>
  <c r="BW110" i="15"/>
  <c r="BV111" i="15"/>
  <c r="BW111" i="15"/>
  <c r="BW112" i="15"/>
  <c r="BW113" i="15"/>
  <c r="BV114" i="15"/>
  <c r="BW114" i="15"/>
  <c r="BV115" i="15"/>
  <c r="BW115" i="15"/>
  <c r="BV116" i="15"/>
  <c r="BW116" i="15"/>
  <c r="BV117" i="15"/>
  <c r="BW117" i="15"/>
  <c r="BV118" i="15"/>
  <c r="BW118" i="15"/>
  <c r="BV119" i="15"/>
  <c r="BW119" i="15"/>
  <c r="BV120" i="15"/>
  <c r="BW120" i="15"/>
  <c r="BV121" i="15"/>
  <c r="BW121" i="15"/>
  <c r="BV122" i="15"/>
  <c r="BW122" i="15"/>
  <c r="BV123" i="15"/>
  <c r="BW123" i="15"/>
  <c r="BV124" i="15"/>
  <c r="BW124" i="15"/>
  <c r="BV125" i="15"/>
  <c r="BW125" i="15"/>
  <c r="BV126" i="15"/>
  <c r="BW126" i="15"/>
  <c r="BV127" i="15"/>
  <c r="BW127" i="15"/>
  <c r="BV128" i="15"/>
  <c r="BW128" i="15"/>
  <c r="BV129" i="15"/>
  <c r="BW129" i="15"/>
  <c r="BV130" i="15"/>
  <c r="BW130" i="15"/>
  <c r="BV131" i="15"/>
  <c r="BW131" i="15"/>
  <c r="BW99" i="15"/>
  <c r="BV99" i="15"/>
  <c r="BV65" i="15"/>
  <c r="BW65" i="15"/>
  <c r="BV66" i="15"/>
  <c r="BW66" i="15"/>
  <c r="BV67" i="15"/>
  <c r="BW67" i="15"/>
  <c r="BV68" i="15"/>
  <c r="BW68" i="15"/>
  <c r="BV69" i="15"/>
  <c r="BW69" i="15"/>
  <c r="BV70" i="15"/>
  <c r="BW70" i="15"/>
  <c r="BV71" i="15"/>
  <c r="BW71" i="15"/>
  <c r="BV72" i="15"/>
  <c r="BW72" i="15"/>
  <c r="BV73" i="15"/>
  <c r="BW73" i="15"/>
  <c r="BV74" i="15"/>
  <c r="BW74" i="15"/>
  <c r="BV75" i="15"/>
  <c r="BW75" i="15"/>
  <c r="BV76" i="15"/>
  <c r="BW76" i="15"/>
  <c r="BW77" i="15"/>
  <c r="BW78" i="15"/>
  <c r="BV79" i="15"/>
  <c r="BW79" i="15"/>
  <c r="BV80" i="15"/>
  <c r="BW80" i="15"/>
  <c r="BV81" i="15"/>
  <c r="BW81" i="15"/>
  <c r="BV82" i="15"/>
  <c r="BW82" i="15"/>
  <c r="BV83" i="15"/>
  <c r="BW83" i="15"/>
  <c r="BV84" i="15"/>
  <c r="BW84" i="15"/>
  <c r="BV85" i="15"/>
  <c r="BW85" i="15"/>
  <c r="BV86" i="15"/>
  <c r="BW86" i="15"/>
  <c r="BV87" i="15"/>
  <c r="BW87" i="15"/>
  <c r="BV88" i="15"/>
  <c r="BW88" i="15"/>
  <c r="BV89" i="15"/>
  <c r="BW89" i="15"/>
  <c r="BV90" i="15"/>
  <c r="BW90" i="15"/>
  <c r="BV91" i="15"/>
  <c r="BW91" i="15"/>
  <c r="BV92" i="15"/>
  <c r="BW92" i="15"/>
  <c r="BV93" i="15"/>
  <c r="BW93" i="15"/>
  <c r="BV94" i="15"/>
  <c r="BW94" i="15"/>
  <c r="BV95" i="15"/>
  <c r="BW95" i="15"/>
  <c r="BV96" i="15"/>
  <c r="BW96" i="15"/>
  <c r="BW64" i="15"/>
  <c r="BV64" i="15"/>
  <c r="A200" i="15"/>
  <c r="A201" i="15"/>
  <c r="A6" i="15"/>
  <c r="A7" i="15"/>
  <c r="A8" i="15"/>
  <c r="A9" i="15"/>
  <c r="A10" i="15"/>
  <c r="A11" i="15"/>
  <c r="A12" i="15"/>
  <c r="A13" i="15"/>
  <c r="A14" i="15"/>
  <c r="A15" i="15"/>
  <c r="A16" i="15"/>
  <c r="A17" i="15"/>
  <c r="A18" i="15"/>
  <c r="A19" i="15"/>
  <c r="A20" i="15"/>
  <c r="A21" i="15"/>
  <c r="A22" i="15"/>
  <c r="A23" i="15"/>
  <c r="A24" i="15"/>
  <c r="A25" i="15"/>
  <c r="A26" i="15"/>
  <c r="A27" i="15"/>
  <c r="A28" i="15"/>
  <c r="A29" i="15"/>
  <c r="A30" i="15"/>
  <c r="A31" i="15"/>
  <c r="A32" i="15"/>
  <c r="A33" i="15"/>
  <c r="A34" i="15"/>
  <c r="A35" i="15"/>
  <c r="A36" i="15"/>
  <c r="A37" i="15"/>
  <c r="A38" i="15"/>
  <c r="A39" i="15"/>
  <c r="A40" i="15"/>
  <c r="A41" i="15"/>
  <c r="A42" i="15"/>
  <c r="A43" i="15"/>
  <c r="A44" i="15"/>
  <c r="A45" i="15"/>
  <c r="A46" i="15"/>
  <c r="A47" i="15"/>
  <c r="A48" i="15"/>
  <c r="A49" i="15"/>
  <c r="A50" i="15"/>
  <c r="A51" i="15"/>
  <c r="A52" i="15"/>
  <c r="A53" i="15"/>
  <c r="A54" i="15"/>
  <c r="A55" i="15"/>
  <c r="A56" i="15"/>
  <c r="A57" i="15"/>
  <c r="A58" i="15"/>
  <c r="A59" i="15"/>
  <c r="A60" i="15"/>
  <c r="A61" i="15"/>
  <c r="A62" i="15"/>
  <c r="A63" i="15"/>
  <c r="A64" i="15"/>
  <c r="A65" i="15"/>
  <c r="A66" i="15"/>
  <c r="A67" i="15"/>
  <c r="A68" i="15"/>
  <c r="A69" i="15"/>
  <c r="A70" i="15"/>
  <c r="A71" i="15"/>
  <c r="A72" i="15"/>
  <c r="A73" i="15"/>
  <c r="A74" i="15"/>
  <c r="A75" i="15"/>
  <c r="A76" i="15"/>
  <c r="A77" i="15"/>
  <c r="A78" i="15"/>
  <c r="A79" i="15"/>
  <c r="A80" i="15"/>
  <c r="A81" i="15"/>
  <c r="A82" i="15"/>
  <c r="A83" i="15"/>
  <c r="A84" i="15"/>
  <c r="A85" i="15"/>
  <c r="A86" i="15"/>
  <c r="A87" i="15"/>
  <c r="A88" i="15"/>
  <c r="A89" i="15"/>
  <c r="A90" i="15"/>
  <c r="A91" i="15"/>
  <c r="A92" i="15"/>
  <c r="A93" i="15"/>
  <c r="A94" i="15"/>
  <c r="A95" i="15"/>
  <c r="A96" i="15"/>
  <c r="A97" i="15"/>
  <c r="A98" i="15"/>
  <c r="A99" i="15"/>
  <c r="A100" i="15"/>
  <c r="A101" i="15"/>
  <c r="A102" i="15"/>
  <c r="A103" i="15"/>
  <c r="A104" i="15"/>
  <c r="A105" i="15"/>
  <c r="A106" i="15"/>
  <c r="A107" i="15"/>
  <c r="A108" i="15"/>
  <c r="A109" i="15"/>
  <c r="A110" i="15"/>
  <c r="A111" i="15"/>
  <c r="A112" i="15"/>
  <c r="A113" i="15"/>
  <c r="A114" i="15"/>
  <c r="A115" i="15"/>
  <c r="A116" i="15"/>
  <c r="A117" i="15"/>
  <c r="A118" i="15"/>
  <c r="A119" i="15"/>
  <c r="A120" i="15"/>
  <c r="A121" i="15"/>
  <c r="A122" i="15"/>
  <c r="A123" i="15"/>
  <c r="A124" i="15"/>
  <c r="A125" i="15"/>
  <c r="A126" i="15"/>
  <c r="A127" i="15"/>
  <c r="A128" i="15"/>
  <c r="A129" i="15"/>
  <c r="A130" i="15"/>
  <c r="A131" i="15"/>
  <c r="A132" i="15"/>
  <c r="A133" i="15"/>
  <c r="A134" i="15"/>
  <c r="A135" i="15"/>
  <c r="A136" i="15"/>
  <c r="A137" i="15"/>
  <c r="A138" i="15"/>
  <c r="A139" i="15"/>
  <c r="A140" i="15"/>
  <c r="A141" i="15"/>
  <c r="A142" i="15"/>
  <c r="A143" i="15"/>
  <c r="A144" i="15"/>
  <c r="A145" i="15"/>
  <c r="A146" i="15"/>
  <c r="A147" i="15"/>
  <c r="A148" i="15"/>
  <c r="A149" i="15"/>
  <c r="A150" i="15"/>
  <c r="A151" i="15"/>
  <c r="A152" i="15"/>
  <c r="A153" i="15"/>
  <c r="A154" i="15"/>
  <c r="A155" i="15"/>
  <c r="A156" i="15"/>
  <c r="A157" i="15"/>
  <c r="A158" i="15"/>
  <c r="A159" i="15"/>
  <c r="A160" i="15"/>
  <c r="A161" i="15"/>
  <c r="A162" i="15"/>
  <c r="A163" i="15"/>
  <c r="A164" i="15"/>
  <c r="A165" i="15"/>
  <c r="A166" i="15"/>
  <c r="A167" i="15"/>
  <c r="A168" i="15"/>
  <c r="A169" i="15"/>
  <c r="A170" i="15"/>
  <c r="A171" i="15"/>
  <c r="A172" i="15"/>
  <c r="A173" i="15"/>
  <c r="A174" i="15"/>
  <c r="A175" i="15"/>
  <c r="A176" i="15"/>
  <c r="A177" i="15"/>
  <c r="A178" i="15"/>
  <c r="A179" i="15"/>
  <c r="A180" i="15"/>
  <c r="A181" i="15"/>
  <c r="A182" i="15"/>
  <c r="A183" i="15"/>
  <c r="A184" i="15"/>
  <c r="A185" i="15"/>
  <c r="A186" i="15"/>
  <c r="A187" i="15"/>
  <c r="A188" i="15"/>
  <c r="A189" i="15"/>
  <c r="A190" i="15"/>
  <c r="A191" i="15"/>
  <c r="A192" i="15"/>
  <c r="A193" i="15"/>
  <c r="A194" i="15"/>
  <c r="A195" i="15"/>
  <c r="A196" i="15"/>
  <c r="A197" i="15"/>
  <c r="A198" i="15"/>
  <c r="A199" i="15"/>
  <c r="BQ65" i="15"/>
  <c r="BQ100" i="15" s="1"/>
  <c r="BQ135" i="15" s="1"/>
  <c r="BQ170" i="15" s="1"/>
  <c r="BR65" i="15"/>
  <c r="BR100" i="15" s="1"/>
  <c r="BR135" i="15" s="1"/>
  <c r="BR170" i="15" s="1"/>
  <c r="BS65" i="15"/>
  <c r="BT65" i="15"/>
  <c r="BT100" i="15" s="1"/>
  <c r="BT135" i="15" s="1"/>
  <c r="BT170" i="15" s="1"/>
  <c r="BU65" i="15"/>
  <c r="BU100" i="15" s="1"/>
  <c r="BU135" i="15" s="1"/>
  <c r="BU170" i="15" s="1"/>
  <c r="BQ66" i="15"/>
  <c r="BQ101" i="15" s="1"/>
  <c r="BQ136" i="15" s="1"/>
  <c r="BQ171" i="15" s="1"/>
  <c r="BR66" i="15"/>
  <c r="BR101" i="15" s="1"/>
  <c r="BR136" i="15" s="1"/>
  <c r="BR171" i="15" s="1"/>
  <c r="BS66" i="15"/>
  <c r="BS101" i="15" s="1"/>
  <c r="BS136" i="15" s="1"/>
  <c r="BS171" i="15" s="1"/>
  <c r="BP171" i="15" s="1"/>
  <c r="BT66" i="15"/>
  <c r="BT101" i="15" s="1"/>
  <c r="BT136" i="15" s="1"/>
  <c r="BT171" i="15" s="1"/>
  <c r="BU66" i="15"/>
  <c r="BU101" i="15" s="1"/>
  <c r="BU136" i="15" s="1"/>
  <c r="BU171" i="15" s="1"/>
  <c r="BQ67" i="15"/>
  <c r="BQ102" i="15" s="1"/>
  <c r="BQ137" i="15" s="1"/>
  <c r="BQ172" i="15" s="1"/>
  <c r="BR67" i="15"/>
  <c r="BR102" i="15" s="1"/>
  <c r="BR137" i="15" s="1"/>
  <c r="BR172" i="15" s="1"/>
  <c r="BS67" i="15"/>
  <c r="BS102" i="15" s="1"/>
  <c r="BS137" i="15" s="1"/>
  <c r="BS172" i="15" s="1"/>
  <c r="BP172" i="15" s="1"/>
  <c r="BT67" i="15"/>
  <c r="BT102" i="15" s="1"/>
  <c r="BT137" i="15" s="1"/>
  <c r="BT172" i="15" s="1"/>
  <c r="BU67" i="15"/>
  <c r="BU102" i="15" s="1"/>
  <c r="BU137" i="15" s="1"/>
  <c r="BU172" i="15" s="1"/>
  <c r="BQ68" i="15"/>
  <c r="BQ103" i="15" s="1"/>
  <c r="BQ138" i="15" s="1"/>
  <c r="BQ173" i="15" s="1"/>
  <c r="BR68" i="15"/>
  <c r="BR103" i="15" s="1"/>
  <c r="BR138" i="15" s="1"/>
  <c r="BR173" i="15" s="1"/>
  <c r="BS68" i="15"/>
  <c r="BS103" i="15" s="1"/>
  <c r="BS138" i="15" s="1"/>
  <c r="BS173" i="15" s="1"/>
  <c r="BP173" i="15" s="1"/>
  <c r="BT68" i="15"/>
  <c r="BT103" i="15" s="1"/>
  <c r="BT138" i="15" s="1"/>
  <c r="BT173" i="15" s="1"/>
  <c r="BU68" i="15"/>
  <c r="BU103" i="15" s="1"/>
  <c r="BU138" i="15" s="1"/>
  <c r="BU173" i="15" s="1"/>
  <c r="BQ69" i="15"/>
  <c r="BQ104" i="15" s="1"/>
  <c r="BQ139" i="15" s="1"/>
  <c r="BQ174" i="15" s="1"/>
  <c r="BR69" i="15"/>
  <c r="BR104" i="15" s="1"/>
  <c r="BR139" i="15" s="1"/>
  <c r="BR174" i="15" s="1"/>
  <c r="BS69" i="15"/>
  <c r="BS104" i="15" s="1"/>
  <c r="BS139" i="15" s="1"/>
  <c r="BS174" i="15" s="1"/>
  <c r="BP174" i="15" s="1"/>
  <c r="BT69" i="15"/>
  <c r="BT104" i="15" s="1"/>
  <c r="BT139" i="15" s="1"/>
  <c r="BT174" i="15" s="1"/>
  <c r="BU69" i="15"/>
  <c r="BU104" i="15" s="1"/>
  <c r="BU139" i="15" s="1"/>
  <c r="BU174" i="15" s="1"/>
  <c r="BQ70" i="15"/>
  <c r="BQ105" i="15" s="1"/>
  <c r="BQ140" i="15" s="1"/>
  <c r="BQ175" i="15" s="1"/>
  <c r="BR70" i="15"/>
  <c r="BR105" i="15" s="1"/>
  <c r="BR140" i="15" s="1"/>
  <c r="BR175" i="15" s="1"/>
  <c r="BS70" i="15"/>
  <c r="BS105" i="15" s="1"/>
  <c r="BS140" i="15" s="1"/>
  <c r="BS175" i="15" s="1"/>
  <c r="BP175" i="15" s="1"/>
  <c r="BT70" i="15"/>
  <c r="BT105" i="15" s="1"/>
  <c r="BT140" i="15" s="1"/>
  <c r="BT175" i="15" s="1"/>
  <c r="BU70" i="15"/>
  <c r="BU105" i="15" s="1"/>
  <c r="BU140" i="15" s="1"/>
  <c r="BU175" i="15" s="1"/>
  <c r="BQ71" i="15"/>
  <c r="BQ106" i="15" s="1"/>
  <c r="BQ141" i="15" s="1"/>
  <c r="BQ176" i="15" s="1"/>
  <c r="BR71" i="15"/>
  <c r="BR106" i="15" s="1"/>
  <c r="BR141" i="15" s="1"/>
  <c r="BR176" i="15" s="1"/>
  <c r="BS71" i="15"/>
  <c r="BS106" i="15" s="1"/>
  <c r="BS141" i="15" s="1"/>
  <c r="BS176" i="15" s="1"/>
  <c r="BP176" i="15" s="1"/>
  <c r="BT71" i="15"/>
  <c r="BT106" i="15" s="1"/>
  <c r="BT141" i="15" s="1"/>
  <c r="BT176" i="15" s="1"/>
  <c r="BU71" i="15"/>
  <c r="BU106" i="15" s="1"/>
  <c r="BU141" i="15" s="1"/>
  <c r="BU176" i="15" s="1"/>
  <c r="BQ72" i="15"/>
  <c r="BQ107" i="15" s="1"/>
  <c r="BQ142" i="15" s="1"/>
  <c r="BQ177" i="15" s="1"/>
  <c r="BR72" i="15"/>
  <c r="BR107" i="15" s="1"/>
  <c r="BR142" i="15" s="1"/>
  <c r="BR177" i="15" s="1"/>
  <c r="BS72" i="15"/>
  <c r="BT72" i="15"/>
  <c r="BT107" i="15" s="1"/>
  <c r="BT142" i="15" s="1"/>
  <c r="BT177" i="15" s="1"/>
  <c r="BU72" i="15"/>
  <c r="BU107" i="15" s="1"/>
  <c r="BU142" i="15" s="1"/>
  <c r="BU177" i="15" s="1"/>
  <c r="BQ73" i="15"/>
  <c r="BQ108" i="15" s="1"/>
  <c r="BQ143" i="15" s="1"/>
  <c r="BQ178" i="15" s="1"/>
  <c r="BR73" i="15"/>
  <c r="BR108" i="15" s="1"/>
  <c r="BR143" i="15" s="1"/>
  <c r="BR178" i="15" s="1"/>
  <c r="BS73" i="15"/>
  <c r="BT73" i="15"/>
  <c r="BT108" i="15" s="1"/>
  <c r="BT143" i="15" s="1"/>
  <c r="BT178" i="15" s="1"/>
  <c r="BU73" i="15"/>
  <c r="BU108" i="15" s="1"/>
  <c r="BU143" i="15" s="1"/>
  <c r="BU178" i="15" s="1"/>
  <c r="BQ74" i="15"/>
  <c r="BQ109" i="15" s="1"/>
  <c r="BQ144" i="15" s="1"/>
  <c r="BQ179" i="15" s="1"/>
  <c r="BR74" i="15"/>
  <c r="BR109" i="15" s="1"/>
  <c r="BR144" i="15" s="1"/>
  <c r="BR179" i="15" s="1"/>
  <c r="BS74" i="15"/>
  <c r="BS109" i="15" s="1"/>
  <c r="BS144" i="15" s="1"/>
  <c r="BS179" i="15" s="1"/>
  <c r="BP179" i="15" s="1"/>
  <c r="BT74" i="15"/>
  <c r="BT109" i="15" s="1"/>
  <c r="BT144" i="15" s="1"/>
  <c r="BT179" i="15" s="1"/>
  <c r="BU74" i="15"/>
  <c r="BU109" i="15" s="1"/>
  <c r="BU144" i="15" s="1"/>
  <c r="BU179" i="15" s="1"/>
  <c r="BQ75" i="15"/>
  <c r="BQ110" i="15" s="1"/>
  <c r="BQ145" i="15" s="1"/>
  <c r="BQ180" i="15" s="1"/>
  <c r="BR75" i="15"/>
  <c r="BR110" i="15" s="1"/>
  <c r="BR145" i="15" s="1"/>
  <c r="BR180" i="15" s="1"/>
  <c r="BS75" i="15"/>
  <c r="BS110" i="15" s="1"/>
  <c r="BS145" i="15" s="1"/>
  <c r="BS180" i="15" s="1"/>
  <c r="BP180" i="15" s="1"/>
  <c r="BT75" i="15"/>
  <c r="BT110" i="15" s="1"/>
  <c r="BT145" i="15" s="1"/>
  <c r="BT180" i="15" s="1"/>
  <c r="BU75" i="15"/>
  <c r="BU110" i="15" s="1"/>
  <c r="BU145" i="15" s="1"/>
  <c r="BU180" i="15" s="1"/>
  <c r="BQ76" i="15"/>
  <c r="BQ111" i="15" s="1"/>
  <c r="BQ146" i="15" s="1"/>
  <c r="BQ181" i="15" s="1"/>
  <c r="BR76" i="15"/>
  <c r="BR111" i="15" s="1"/>
  <c r="BR146" i="15" s="1"/>
  <c r="BR181" i="15" s="1"/>
  <c r="BS76" i="15"/>
  <c r="BS111" i="15" s="1"/>
  <c r="BS146" i="15" s="1"/>
  <c r="BS181" i="15" s="1"/>
  <c r="BP181" i="15" s="1"/>
  <c r="BT76" i="15"/>
  <c r="BT111" i="15" s="1"/>
  <c r="BT146" i="15" s="1"/>
  <c r="BT181" i="15" s="1"/>
  <c r="BU76" i="15"/>
  <c r="BU111" i="15" s="1"/>
  <c r="BU146" i="15" s="1"/>
  <c r="BU181" i="15" s="1"/>
  <c r="BQ77" i="15"/>
  <c r="BQ112" i="15" s="1"/>
  <c r="BQ147" i="15" s="1"/>
  <c r="BQ182" i="15" s="1"/>
  <c r="BR77" i="15"/>
  <c r="BR112" i="15" s="1"/>
  <c r="BR147" i="15" s="1"/>
  <c r="BR182" i="15" s="1"/>
  <c r="BS77" i="15"/>
  <c r="BT77" i="15"/>
  <c r="BT112" i="15" s="1"/>
  <c r="BT147" i="15" s="1"/>
  <c r="BT182" i="15" s="1"/>
  <c r="BU77" i="15"/>
  <c r="BU112" i="15" s="1"/>
  <c r="BU147" i="15" s="1"/>
  <c r="BU182" i="15" s="1"/>
  <c r="BQ78" i="15"/>
  <c r="BQ113" i="15" s="1"/>
  <c r="BQ148" i="15" s="1"/>
  <c r="BQ183" i="15" s="1"/>
  <c r="BR78" i="15"/>
  <c r="BR113" i="15" s="1"/>
  <c r="BR148" i="15" s="1"/>
  <c r="BR183" i="15" s="1"/>
  <c r="BS78" i="15"/>
  <c r="BS113" i="15" s="1"/>
  <c r="BS148" i="15" s="1"/>
  <c r="BS183" i="15" s="1"/>
  <c r="BP183" i="15" s="1"/>
  <c r="BT78" i="15"/>
  <c r="BT113" i="15" s="1"/>
  <c r="BT148" i="15" s="1"/>
  <c r="BT183" i="15" s="1"/>
  <c r="BU78" i="15"/>
  <c r="BU113" i="15" s="1"/>
  <c r="BU148" i="15" s="1"/>
  <c r="BU183" i="15" s="1"/>
  <c r="BQ79" i="15"/>
  <c r="BQ114" i="15" s="1"/>
  <c r="BQ149" i="15" s="1"/>
  <c r="BQ184" i="15" s="1"/>
  <c r="BR79" i="15"/>
  <c r="BR114" i="15" s="1"/>
  <c r="BR149" i="15" s="1"/>
  <c r="BR184" i="15" s="1"/>
  <c r="BS79" i="15"/>
  <c r="BS114" i="15" s="1"/>
  <c r="BS149" i="15" s="1"/>
  <c r="BS184" i="15" s="1"/>
  <c r="BP184" i="15" s="1"/>
  <c r="BT79" i="15"/>
  <c r="BT114" i="15" s="1"/>
  <c r="BT149" i="15" s="1"/>
  <c r="BT184" i="15" s="1"/>
  <c r="BU79" i="15"/>
  <c r="BU114" i="15" s="1"/>
  <c r="BU149" i="15" s="1"/>
  <c r="BU184" i="15" s="1"/>
  <c r="BQ80" i="15"/>
  <c r="BQ115" i="15" s="1"/>
  <c r="BQ150" i="15" s="1"/>
  <c r="BQ185" i="15" s="1"/>
  <c r="BR80" i="15"/>
  <c r="BR115" i="15" s="1"/>
  <c r="BR150" i="15" s="1"/>
  <c r="BR185" i="15" s="1"/>
  <c r="BS80" i="15"/>
  <c r="BS115" i="15" s="1"/>
  <c r="BS150" i="15" s="1"/>
  <c r="BS185" i="15" s="1"/>
  <c r="BP185" i="15" s="1"/>
  <c r="BT80" i="15"/>
  <c r="BT115" i="15" s="1"/>
  <c r="BT150" i="15" s="1"/>
  <c r="BT185" i="15" s="1"/>
  <c r="BU80" i="15"/>
  <c r="BU115" i="15" s="1"/>
  <c r="BU150" i="15" s="1"/>
  <c r="BU185" i="15" s="1"/>
  <c r="BQ81" i="15"/>
  <c r="BQ116" i="15" s="1"/>
  <c r="BQ151" i="15" s="1"/>
  <c r="BQ186" i="15" s="1"/>
  <c r="BR81" i="15"/>
  <c r="BR116" i="15" s="1"/>
  <c r="BR151" i="15" s="1"/>
  <c r="BR186" i="15" s="1"/>
  <c r="BS81" i="15"/>
  <c r="BS116" i="15" s="1"/>
  <c r="BS151" i="15" s="1"/>
  <c r="BS186" i="15" s="1"/>
  <c r="BP186" i="15" s="1"/>
  <c r="BT81" i="15"/>
  <c r="BT116" i="15" s="1"/>
  <c r="BT151" i="15" s="1"/>
  <c r="BT186" i="15" s="1"/>
  <c r="BU81" i="15"/>
  <c r="BU116" i="15" s="1"/>
  <c r="BU151" i="15" s="1"/>
  <c r="BU186" i="15" s="1"/>
  <c r="BQ82" i="15"/>
  <c r="BQ117" i="15" s="1"/>
  <c r="BQ152" i="15" s="1"/>
  <c r="BQ187" i="15" s="1"/>
  <c r="BR82" i="15"/>
  <c r="BR117" i="15" s="1"/>
  <c r="BR152" i="15" s="1"/>
  <c r="BR187" i="15" s="1"/>
  <c r="BS82" i="15"/>
  <c r="BS117" i="15" s="1"/>
  <c r="BS152" i="15" s="1"/>
  <c r="BS187" i="15" s="1"/>
  <c r="BP187" i="15" s="1"/>
  <c r="BT82" i="15"/>
  <c r="BT117" i="15" s="1"/>
  <c r="BT152" i="15" s="1"/>
  <c r="BT187" i="15" s="1"/>
  <c r="BU82" i="15"/>
  <c r="BU117" i="15" s="1"/>
  <c r="BU152" i="15" s="1"/>
  <c r="BU187" i="15" s="1"/>
  <c r="BQ83" i="15"/>
  <c r="BQ118" i="15" s="1"/>
  <c r="BQ153" i="15" s="1"/>
  <c r="BQ188" i="15" s="1"/>
  <c r="BR83" i="15"/>
  <c r="BR118" i="15" s="1"/>
  <c r="BR153" i="15" s="1"/>
  <c r="BR188" i="15" s="1"/>
  <c r="BS83" i="15"/>
  <c r="BS118" i="15" s="1"/>
  <c r="BS153" i="15" s="1"/>
  <c r="BS188" i="15" s="1"/>
  <c r="BP188" i="15" s="1"/>
  <c r="BT83" i="15"/>
  <c r="BT118" i="15" s="1"/>
  <c r="BT153" i="15" s="1"/>
  <c r="BT188" i="15" s="1"/>
  <c r="BU83" i="15"/>
  <c r="BU118" i="15" s="1"/>
  <c r="BU153" i="15" s="1"/>
  <c r="BU188" i="15" s="1"/>
  <c r="BQ84" i="15"/>
  <c r="BQ119" i="15" s="1"/>
  <c r="BQ154" i="15" s="1"/>
  <c r="BQ189" i="15" s="1"/>
  <c r="BR84" i="15"/>
  <c r="BR119" i="15" s="1"/>
  <c r="BR154" i="15" s="1"/>
  <c r="BR189" i="15" s="1"/>
  <c r="BS84" i="15"/>
  <c r="BT84" i="15"/>
  <c r="BT119" i="15" s="1"/>
  <c r="BT154" i="15" s="1"/>
  <c r="BT189" i="15" s="1"/>
  <c r="BU84" i="15"/>
  <c r="BU119" i="15" s="1"/>
  <c r="BU154" i="15" s="1"/>
  <c r="BU189" i="15" s="1"/>
  <c r="BQ85" i="15"/>
  <c r="BQ120" i="15" s="1"/>
  <c r="BQ155" i="15" s="1"/>
  <c r="BQ190" i="15" s="1"/>
  <c r="BR85" i="15"/>
  <c r="BR120" i="15" s="1"/>
  <c r="BR155" i="15" s="1"/>
  <c r="BR190" i="15" s="1"/>
  <c r="BS85" i="15"/>
  <c r="BT85" i="15"/>
  <c r="BT120" i="15" s="1"/>
  <c r="BT155" i="15" s="1"/>
  <c r="BT190" i="15" s="1"/>
  <c r="BU85" i="15"/>
  <c r="BU120" i="15" s="1"/>
  <c r="BU155" i="15" s="1"/>
  <c r="BU190" i="15" s="1"/>
  <c r="BQ86" i="15"/>
  <c r="BQ121" i="15" s="1"/>
  <c r="BQ156" i="15" s="1"/>
  <c r="BQ191" i="15" s="1"/>
  <c r="BR86" i="15"/>
  <c r="BR121" i="15" s="1"/>
  <c r="BR156" i="15" s="1"/>
  <c r="BR191" i="15" s="1"/>
  <c r="BS86" i="15"/>
  <c r="BS121" i="15" s="1"/>
  <c r="BS156" i="15" s="1"/>
  <c r="BS191" i="15" s="1"/>
  <c r="BP191" i="15" s="1"/>
  <c r="BT86" i="15"/>
  <c r="BT121" i="15" s="1"/>
  <c r="BT156" i="15" s="1"/>
  <c r="BT191" i="15" s="1"/>
  <c r="BU86" i="15"/>
  <c r="BU121" i="15" s="1"/>
  <c r="BU156" i="15" s="1"/>
  <c r="BU191" i="15" s="1"/>
  <c r="BQ87" i="15"/>
  <c r="BQ122" i="15" s="1"/>
  <c r="BQ157" i="15" s="1"/>
  <c r="BQ192" i="15" s="1"/>
  <c r="BR87" i="15"/>
  <c r="BR122" i="15" s="1"/>
  <c r="BR157" i="15" s="1"/>
  <c r="BR192" i="15" s="1"/>
  <c r="BS87" i="15"/>
  <c r="BS122" i="15" s="1"/>
  <c r="BS157" i="15" s="1"/>
  <c r="BS192" i="15" s="1"/>
  <c r="BP192" i="15" s="1"/>
  <c r="BT87" i="15"/>
  <c r="BT122" i="15" s="1"/>
  <c r="BT157" i="15" s="1"/>
  <c r="BT192" i="15" s="1"/>
  <c r="BU87" i="15"/>
  <c r="BU122" i="15" s="1"/>
  <c r="BU157" i="15" s="1"/>
  <c r="BU192" i="15" s="1"/>
  <c r="BQ88" i="15"/>
  <c r="BQ123" i="15" s="1"/>
  <c r="BQ158" i="15" s="1"/>
  <c r="BQ193" i="15" s="1"/>
  <c r="BR88" i="15"/>
  <c r="BR123" i="15" s="1"/>
  <c r="BR158" i="15" s="1"/>
  <c r="BR193" i="15" s="1"/>
  <c r="BS88" i="15"/>
  <c r="BS123" i="15" s="1"/>
  <c r="BS158" i="15" s="1"/>
  <c r="BS193" i="15" s="1"/>
  <c r="BP193" i="15" s="1"/>
  <c r="BT88" i="15"/>
  <c r="BT123" i="15" s="1"/>
  <c r="BT158" i="15" s="1"/>
  <c r="BT193" i="15" s="1"/>
  <c r="BU88" i="15"/>
  <c r="BU123" i="15" s="1"/>
  <c r="BU158" i="15" s="1"/>
  <c r="BU193" i="15" s="1"/>
  <c r="BQ89" i="15"/>
  <c r="BQ124" i="15" s="1"/>
  <c r="BQ159" i="15" s="1"/>
  <c r="BQ194" i="15" s="1"/>
  <c r="BR89" i="15"/>
  <c r="BR124" i="15" s="1"/>
  <c r="BR159" i="15" s="1"/>
  <c r="BR194" i="15" s="1"/>
  <c r="BS89" i="15"/>
  <c r="BT89" i="15"/>
  <c r="BT124" i="15" s="1"/>
  <c r="BT159" i="15" s="1"/>
  <c r="BT194" i="15" s="1"/>
  <c r="BU89" i="15"/>
  <c r="BU124" i="15" s="1"/>
  <c r="BU159" i="15" s="1"/>
  <c r="BU194" i="15" s="1"/>
  <c r="BQ90" i="15"/>
  <c r="BQ125" i="15" s="1"/>
  <c r="BQ160" i="15" s="1"/>
  <c r="BQ195" i="15" s="1"/>
  <c r="BR90" i="15"/>
  <c r="BR125" i="15" s="1"/>
  <c r="BR160" i="15" s="1"/>
  <c r="BR195" i="15" s="1"/>
  <c r="BS90" i="15"/>
  <c r="BS125" i="15" s="1"/>
  <c r="BS160" i="15" s="1"/>
  <c r="BS195" i="15" s="1"/>
  <c r="BP195" i="15" s="1"/>
  <c r="BT90" i="15"/>
  <c r="BT125" i="15" s="1"/>
  <c r="BT160" i="15" s="1"/>
  <c r="BT195" i="15" s="1"/>
  <c r="BU90" i="15"/>
  <c r="BU125" i="15" s="1"/>
  <c r="BU160" i="15" s="1"/>
  <c r="BU195" i="15" s="1"/>
  <c r="BQ91" i="15"/>
  <c r="BQ126" i="15" s="1"/>
  <c r="BQ161" i="15" s="1"/>
  <c r="BQ196" i="15" s="1"/>
  <c r="BR91" i="15"/>
  <c r="BR126" i="15" s="1"/>
  <c r="BR161" i="15" s="1"/>
  <c r="BR196" i="15" s="1"/>
  <c r="BS91" i="15"/>
  <c r="BS126" i="15" s="1"/>
  <c r="BS161" i="15" s="1"/>
  <c r="BS196" i="15" s="1"/>
  <c r="BP196" i="15" s="1"/>
  <c r="BT91" i="15"/>
  <c r="BT126" i="15" s="1"/>
  <c r="BT161" i="15" s="1"/>
  <c r="BT196" i="15" s="1"/>
  <c r="BU91" i="15"/>
  <c r="BU126" i="15" s="1"/>
  <c r="BU161" i="15" s="1"/>
  <c r="BU196" i="15" s="1"/>
  <c r="BQ92" i="15"/>
  <c r="BQ127" i="15" s="1"/>
  <c r="BQ162" i="15" s="1"/>
  <c r="BQ197" i="15" s="1"/>
  <c r="BR92" i="15"/>
  <c r="BR127" i="15" s="1"/>
  <c r="BR162" i="15" s="1"/>
  <c r="BR197" i="15" s="1"/>
  <c r="BS92" i="15"/>
  <c r="BS127" i="15" s="1"/>
  <c r="BS162" i="15" s="1"/>
  <c r="BS197" i="15" s="1"/>
  <c r="BP197" i="15" s="1"/>
  <c r="BT92" i="15"/>
  <c r="BT127" i="15" s="1"/>
  <c r="BT162" i="15" s="1"/>
  <c r="BT197" i="15" s="1"/>
  <c r="BU92" i="15"/>
  <c r="BU127" i="15" s="1"/>
  <c r="BU162" i="15" s="1"/>
  <c r="BU197" i="15" s="1"/>
  <c r="BQ93" i="15"/>
  <c r="BQ128" i="15" s="1"/>
  <c r="BQ163" i="15" s="1"/>
  <c r="BQ198" i="15" s="1"/>
  <c r="BR93" i="15"/>
  <c r="BR128" i="15" s="1"/>
  <c r="BR163" i="15" s="1"/>
  <c r="BR198" i="15" s="1"/>
  <c r="BS93" i="15"/>
  <c r="BS128" i="15" s="1"/>
  <c r="BS163" i="15" s="1"/>
  <c r="BS198" i="15" s="1"/>
  <c r="BP198" i="15" s="1"/>
  <c r="BT93" i="15"/>
  <c r="BT128" i="15" s="1"/>
  <c r="BT163" i="15" s="1"/>
  <c r="BT198" i="15" s="1"/>
  <c r="BU93" i="15"/>
  <c r="BU128" i="15" s="1"/>
  <c r="BU163" i="15" s="1"/>
  <c r="BU198" i="15" s="1"/>
  <c r="BQ94" i="15"/>
  <c r="BQ129" i="15" s="1"/>
  <c r="BQ164" i="15" s="1"/>
  <c r="BQ199" i="15" s="1"/>
  <c r="BR94" i="15"/>
  <c r="BR129" i="15" s="1"/>
  <c r="BR164" i="15" s="1"/>
  <c r="BR199" i="15" s="1"/>
  <c r="BS94" i="15"/>
  <c r="BS129" i="15" s="1"/>
  <c r="BS164" i="15" s="1"/>
  <c r="BS199" i="15" s="1"/>
  <c r="BP199" i="15" s="1"/>
  <c r="BT94" i="15"/>
  <c r="BT129" i="15" s="1"/>
  <c r="BT164" i="15" s="1"/>
  <c r="BT199" i="15" s="1"/>
  <c r="BU94" i="15"/>
  <c r="BU129" i="15" s="1"/>
  <c r="BU164" i="15" s="1"/>
  <c r="BU199" i="15" s="1"/>
  <c r="BQ95" i="15"/>
  <c r="BQ130" i="15" s="1"/>
  <c r="BQ165" i="15" s="1"/>
  <c r="BQ200" i="15" s="1"/>
  <c r="BR95" i="15"/>
  <c r="BR130" i="15" s="1"/>
  <c r="BR165" i="15" s="1"/>
  <c r="BR200" i="15" s="1"/>
  <c r="BS95" i="15"/>
  <c r="BS130" i="15" s="1"/>
  <c r="BS165" i="15" s="1"/>
  <c r="BS200" i="15" s="1"/>
  <c r="BP200" i="15" s="1"/>
  <c r="BT95" i="15"/>
  <c r="BT130" i="15" s="1"/>
  <c r="BT165" i="15" s="1"/>
  <c r="BT200" i="15" s="1"/>
  <c r="BU95" i="15"/>
  <c r="BU130" i="15" s="1"/>
  <c r="BU165" i="15" s="1"/>
  <c r="BU200" i="15" s="1"/>
  <c r="BQ96" i="15"/>
  <c r="BQ131" i="15" s="1"/>
  <c r="BQ166" i="15" s="1"/>
  <c r="BQ201" i="15" s="1"/>
  <c r="BR96" i="15"/>
  <c r="BR131" i="15" s="1"/>
  <c r="BR166" i="15" s="1"/>
  <c r="BR201" i="15" s="1"/>
  <c r="BS96" i="15"/>
  <c r="BT96" i="15"/>
  <c r="BT131" i="15" s="1"/>
  <c r="BT166" i="15" s="1"/>
  <c r="BT201" i="15" s="1"/>
  <c r="BU96" i="15"/>
  <c r="BU131" i="15" s="1"/>
  <c r="BU166" i="15" s="1"/>
  <c r="BU201" i="15" s="1"/>
  <c r="BQ63" i="15"/>
  <c r="BQ98" i="15" s="1"/>
  <c r="BQ133" i="15" s="1"/>
  <c r="BQ168" i="15" s="1"/>
  <c r="BP168" i="15"/>
  <c r="BQ64" i="15"/>
  <c r="BQ99" i="15" s="1"/>
  <c r="BQ134" i="15" s="1"/>
  <c r="BQ169" i="15" s="1"/>
  <c r="BR64" i="15"/>
  <c r="BR99" i="15" s="1"/>
  <c r="BR134" i="15" s="1"/>
  <c r="BR169" i="15" s="1"/>
  <c r="BS64" i="15"/>
  <c r="BS99" i="15" s="1"/>
  <c r="BS134" i="15" s="1"/>
  <c r="BS169" i="15" s="1"/>
  <c r="BP169" i="15" s="1"/>
  <c r="BT64" i="15"/>
  <c r="BT99" i="15" s="1"/>
  <c r="BT134" i="15" s="1"/>
  <c r="BT169" i="15" s="1"/>
  <c r="BU64" i="15"/>
  <c r="BU99" i="15" s="1"/>
  <c r="BU134" i="15" s="1"/>
  <c r="BU169" i="15" s="1"/>
  <c r="BP167" i="15"/>
  <c r="BQ62" i="15"/>
  <c r="BQ97" i="15" s="1"/>
  <c r="BQ132" i="15" s="1"/>
  <c r="BQ167" i="15" s="1"/>
  <c r="BV44" i="15"/>
  <c r="BW44" i="15"/>
  <c r="BV45" i="15"/>
  <c r="BW45" i="15"/>
  <c r="BV46" i="15"/>
  <c r="BW46" i="15"/>
  <c r="BV47" i="15"/>
  <c r="BW47" i="15"/>
  <c r="BV48" i="15"/>
  <c r="BW48" i="15"/>
  <c r="BV49" i="15"/>
  <c r="BW49" i="15"/>
  <c r="BV50" i="15"/>
  <c r="BW50" i="15"/>
  <c r="BV51" i="15"/>
  <c r="BW51" i="15"/>
  <c r="BV52" i="15"/>
  <c r="BW52" i="15"/>
  <c r="BV53" i="15"/>
  <c r="BW53" i="15"/>
  <c r="BV54" i="15"/>
  <c r="BW54" i="15"/>
  <c r="BV55" i="15"/>
  <c r="BW55" i="15"/>
  <c r="BV56" i="15"/>
  <c r="BW56" i="15"/>
  <c r="BV57" i="15"/>
  <c r="BW57" i="15"/>
  <c r="BV58" i="15"/>
  <c r="BW58" i="15"/>
  <c r="BV59" i="15"/>
  <c r="BW59" i="15"/>
  <c r="BV60" i="15"/>
  <c r="BW60" i="15"/>
  <c r="BV61" i="15"/>
  <c r="BW61" i="15"/>
  <c r="BW43" i="15"/>
  <c r="BV43" i="15"/>
  <c r="BR43" i="15"/>
  <c r="BS43" i="15"/>
  <c r="BP43" i="15" s="1"/>
  <c r="BT43" i="15"/>
  <c r="BU43" i="15"/>
  <c r="BR44" i="15"/>
  <c r="BS44" i="15"/>
  <c r="BP44" i="15" s="1"/>
  <c r="BT44" i="15"/>
  <c r="BU44" i="15"/>
  <c r="BR45" i="15"/>
  <c r="BS45" i="15"/>
  <c r="BP45" i="15" s="1"/>
  <c r="BT45" i="15"/>
  <c r="BU45" i="15"/>
  <c r="BR46" i="15"/>
  <c r="BS46" i="15"/>
  <c r="BP46" i="15" s="1"/>
  <c r="BT46" i="15"/>
  <c r="BU46" i="15"/>
  <c r="BR47" i="15"/>
  <c r="BS47" i="15"/>
  <c r="BP47" i="15" s="1"/>
  <c r="BT47" i="15"/>
  <c r="BU47" i="15"/>
  <c r="BR48" i="15"/>
  <c r="BS48" i="15"/>
  <c r="BP48" i="15" s="1"/>
  <c r="BT48" i="15"/>
  <c r="BU48" i="15"/>
  <c r="BR49" i="15"/>
  <c r="BS49" i="15"/>
  <c r="BP49" i="15" s="1"/>
  <c r="BT49" i="15"/>
  <c r="BU49" i="15"/>
  <c r="BR50" i="15"/>
  <c r="BS50" i="15"/>
  <c r="BP50" i="15" s="1"/>
  <c r="BT50" i="15"/>
  <c r="BU50" i="15"/>
  <c r="BR51" i="15"/>
  <c r="BS51" i="15"/>
  <c r="BP51" i="15" s="1"/>
  <c r="BT51" i="15"/>
  <c r="BU51" i="15"/>
  <c r="BR52" i="15"/>
  <c r="BS52" i="15"/>
  <c r="BP52" i="15" s="1"/>
  <c r="BT52" i="15"/>
  <c r="BU52" i="15"/>
  <c r="BR53" i="15"/>
  <c r="BS53" i="15"/>
  <c r="BP53" i="15" s="1"/>
  <c r="BT53" i="15"/>
  <c r="BU53" i="15"/>
  <c r="BR54" i="15"/>
  <c r="BS54" i="15"/>
  <c r="BP54" i="15" s="1"/>
  <c r="BT54" i="15"/>
  <c r="BU54" i="15"/>
  <c r="BR55" i="15"/>
  <c r="BS55" i="15"/>
  <c r="BP55" i="15" s="1"/>
  <c r="BT55" i="15"/>
  <c r="BU55" i="15"/>
  <c r="BR56" i="15"/>
  <c r="BS56" i="15"/>
  <c r="BP56" i="15" s="1"/>
  <c r="BT56" i="15"/>
  <c r="BU56" i="15"/>
  <c r="BR57" i="15"/>
  <c r="BS57" i="15"/>
  <c r="BP57" i="15" s="1"/>
  <c r="BT57" i="15"/>
  <c r="BU57" i="15"/>
  <c r="BR58" i="15"/>
  <c r="BS58" i="15"/>
  <c r="BP58" i="15" s="1"/>
  <c r="BT58" i="15"/>
  <c r="BU58" i="15"/>
  <c r="BR59" i="15"/>
  <c r="BS59" i="15"/>
  <c r="BP59" i="15" s="1"/>
  <c r="BT59" i="15"/>
  <c r="BU59" i="15"/>
  <c r="BR60" i="15"/>
  <c r="BS60" i="15"/>
  <c r="BP60" i="15" s="1"/>
  <c r="BT60" i="15"/>
  <c r="BU60" i="15"/>
  <c r="BR61" i="15"/>
  <c r="BS61" i="15"/>
  <c r="BP61" i="15" s="1"/>
  <c r="BT61" i="15"/>
  <c r="BU61" i="15"/>
  <c r="BQ42" i="15"/>
  <c r="BQ43" i="15"/>
  <c r="BQ44" i="15"/>
  <c r="BQ45" i="15"/>
  <c r="BQ46" i="15"/>
  <c r="BQ47" i="15"/>
  <c r="BQ48" i="15"/>
  <c r="BQ49" i="15"/>
  <c r="BQ50" i="15"/>
  <c r="BQ51" i="15"/>
  <c r="BQ52" i="15"/>
  <c r="BQ53" i="15"/>
  <c r="BQ54" i="15"/>
  <c r="BQ55" i="15"/>
  <c r="BQ56" i="15"/>
  <c r="BQ57" i="15"/>
  <c r="BQ58" i="15"/>
  <c r="BQ59" i="15"/>
  <c r="BQ60" i="15"/>
  <c r="BQ61" i="15"/>
  <c r="BQ41" i="15"/>
  <c r="BQ36" i="15"/>
  <c r="BR36" i="15"/>
  <c r="BS36" i="15"/>
  <c r="BP36" i="15" s="1"/>
  <c r="BT36" i="15"/>
  <c r="BU36" i="15"/>
  <c r="BV36" i="15"/>
  <c r="BW36" i="15"/>
  <c r="BQ37" i="15"/>
  <c r="BR37" i="15"/>
  <c r="BS37" i="15"/>
  <c r="BP37" i="15" s="1"/>
  <c r="BT37" i="15"/>
  <c r="BU37" i="15"/>
  <c r="BW37" i="15"/>
  <c r="BQ38" i="15"/>
  <c r="BR38" i="15"/>
  <c r="BS38" i="15"/>
  <c r="BP38" i="15" s="1"/>
  <c r="BT38" i="15"/>
  <c r="BU38" i="15"/>
  <c r="BV38" i="15"/>
  <c r="BW38" i="15"/>
  <c r="BQ39" i="15"/>
  <c r="BR39" i="15"/>
  <c r="BS39" i="15"/>
  <c r="BP39" i="15" s="1"/>
  <c r="BT39" i="15"/>
  <c r="BU39" i="15"/>
  <c r="BV39" i="15"/>
  <c r="BW39" i="15"/>
  <c r="BQ40" i="15"/>
  <c r="BR40" i="15"/>
  <c r="BS40" i="15"/>
  <c r="BP40" i="15" s="1"/>
  <c r="BT40" i="15"/>
  <c r="BU40" i="15"/>
  <c r="BV40" i="15"/>
  <c r="BW40" i="15"/>
  <c r="BQ6" i="15"/>
  <c r="BR6" i="15"/>
  <c r="BS6" i="15"/>
  <c r="BP6" i="15" s="1"/>
  <c r="BT6" i="15"/>
  <c r="BU6" i="15"/>
  <c r="BV6" i="15"/>
  <c r="BW6" i="15"/>
  <c r="BQ7" i="15"/>
  <c r="BR7" i="15"/>
  <c r="BS7" i="15"/>
  <c r="BP7" i="15" s="1"/>
  <c r="BT7" i="15"/>
  <c r="BU7" i="15"/>
  <c r="BV7" i="15"/>
  <c r="BW7" i="15"/>
  <c r="BQ8" i="15"/>
  <c r="BR8" i="15"/>
  <c r="BS8" i="15"/>
  <c r="BP8" i="15" s="1"/>
  <c r="BT8" i="15"/>
  <c r="BU8" i="15"/>
  <c r="BV8" i="15"/>
  <c r="BW8" i="15"/>
  <c r="BQ9" i="15"/>
  <c r="BR9" i="15"/>
  <c r="BS9" i="15"/>
  <c r="BP9" i="15" s="1"/>
  <c r="BT9" i="15"/>
  <c r="BU9" i="15"/>
  <c r="BV9" i="15"/>
  <c r="BW9" i="15"/>
  <c r="BQ10" i="15"/>
  <c r="BR10" i="15"/>
  <c r="BS10" i="15"/>
  <c r="BP10" i="15" s="1"/>
  <c r="BT10" i="15"/>
  <c r="BU10" i="15"/>
  <c r="BV10" i="15"/>
  <c r="BW10" i="15"/>
  <c r="BQ11" i="15"/>
  <c r="BR11" i="15"/>
  <c r="BS11" i="15"/>
  <c r="BP11" i="15" s="1"/>
  <c r="BT11" i="15"/>
  <c r="BU11" i="15"/>
  <c r="BV11" i="15"/>
  <c r="BW11" i="15"/>
  <c r="BQ12" i="15"/>
  <c r="BR12" i="15"/>
  <c r="BS12" i="15"/>
  <c r="BP12" i="15" s="1"/>
  <c r="BT12" i="15"/>
  <c r="BU12" i="15"/>
  <c r="BV12" i="15"/>
  <c r="BW12" i="15"/>
  <c r="BQ13" i="15"/>
  <c r="BR13" i="15"/>
  <c r="BS13" i="15"/>
  <c r="BP13" i="15" s="1"/>
  <c r="BT13" i="15"/>
  <c r="BU13" i="15"/>
  <c r="BV13" i="15"/>
  <c r="BW13" i="15"/>
  <c r="BQ14" i="15"/>
  <c r="BR14" i="15"/>
  <c r="BS14" i="15"/>
  <c r="BP14" i="15" s="1"/>
  <c r="BT14" i="15"/>
  <c r="BU14" i="15"/>
  <c r="BV14" i="15"/>
  <c r="BW14" i="15"/>
  <c r="BQ15" i="15"/>
  <c r="BR15" i="15"/>
  <c r="BS15" i="15"/>
  <c r="BP15" i="15" s="1"/>
  <c r="BT15" i="15"/>
  <c r="BU15" i="15"/>
  <c r="BV15" i="15"/>
  <c r="BW15" i="15"/>
  <c r="BQ16" i="15"/>
  <c r="BR16" i="15"/>
  <c r="BS16" i="15"/>
  <c r="BP16" i="15" s="1"/>
  <c r="BT16" i="15"/>
  <c r="BU16" i="15"/>
  <c r="BV16" i="15"/>
  <c r="BW16" i="15"/>
  <c r="BQ17" i="15"/>
  <c r="BR17" i="15"/>
  <c r="BS17" i="15"/>
  <c r="BP17" i="15" s="1"/>
  <c r="BT17" i="15"/>
  <c r="BU17" i="15"/>
  <c r="BV17" i="15"/>
  <c r="BW17" i="15"/>
  <c r="BQ18" i="15"/>
  <c r="BR18" i="15"/>
  <c r="BS18" i="15"/>
  <c r="BP18" i="15" s="1"/>
  <c r="BT18" i="15"/>
  <c r="BU18" i="15"/>
  <c r="BV18" i="15"/>
  <c r="BW18" i="15"/>
  <c r="BQ19" i="15"/>
  <c r="BR19" i="15"/>
  <c r="BS19" i="15"/>
  <c r="BP19" i="15" s="1"/>
  <c r="BT19" i="15"/>
  <c r="BU19" i="15"/>
  <c r="BV19" i="15"/>
  <c r="BW19" i="15"/>
  <c r="BQ20" i="15"/>
  <c r="BR20" i="15"/>
  <c r="BS20" i="15"/>
  <c r="BP20" i="15" s="1"/>
  <c r="BT20" i="15"/>
  <c r="BU20" i="15"/>
  <c r="BV20" i="15"/>
  <c r="BW20" i="15"/>
  <c r="BQ21" i="15"/>
  <c r="BR21" i="15"/>
  <c r="BS21" i="15"/>
  <c r="BP21" i="15" s="1"/>
  <c r="BT21" i="15"/>
  <c r="BU21" i="15"/>
  <c r="BV21" i="15"/>
  <c r="BW21" i="15"/>
  <c r="BQ22" i="15"/>
  <c r="BR22" i="15"/>
  <c r="BS22" i="15"/>
  <c r="BP22" i="15" s="1"/>
  <c r="BT22" i="15"/>
  <c r="BU22" i="15"/>
  <c r="BV22" i="15"/>
  <c r="BW22" i="15"/>
  <c r="BQ23" i="15"/>
  <c r="BR23" i="15"/>
  <c r="BS23" i="15"/>
  <c r="BP23" i="15" s="1"/>
  <c r="BT23" i="15"/>
  <c r="BU23" i="15"/>
  <c r="BV23" i="15"/>
  <c r="BW23" i="15"/>
  <c r="BQ24" i="15"/>
  <c r="BR24" i="15"/>
  <c r="BS24" i="15"/>
  <c r="BP24" i="15" s="1"/>
  <c r="BT24" i="15"/>
  <c r="BU24" i="15"/>
  <c r="BV24" i="15"/>
  <c r="BW24" i="15"/>
  <c r="BQ25" i="15"/>
  <c r="BR25" i="15"/>
  <c r="BS25" i="15"/>
  <c r="BP25" i="15" s="1"/>
  <c r="BT25" i="15"/>
  <c r="BU25" i="15"/>
  <c r="BV25" i="15"/>
  <c r="BW25" i="15"/>
  <c r="BQ26" i="15"/>
  <c r="BR26" i="15"/>
  <c r="BS26" i="15"/>
  <c r="BP26" i="15" s="1"/>
  <c r="BT26" i="15"/>
  <c r="BU26" i="15"/>
  <c r="BV26" i="15"/>
  <c r="BW26" i="15"/>
  <c r="BQ27" i="15"/>
  <c r="BR27" i="15"/>
  <c r="BS27" i="15"/>
  <c r="BP27" i="15" s="1"/>
  <c r="BT27" i="15"/>
  <c r="BU27" i="15"/>
  <c r="BV27" i="15"/>
  <c r="BW27" i="15"/>
  <c r="BQ28" i="15"/>
  <c r="BR28" i="15"/>
  <c r="BS28" i="15"/>
  <c r="BP28" i="15" s="1"/>
  <c r="BT28" i="15"/>
  <c r="BU28" i="15"/>
  <c r="BV28" i="15"/>
  <c r="BW28" i="15"/>
  <c r="BQ29" i="15"/>
  <c r="BR29" i="15"/>
  <c r="BS29" i="15"/>
  <c r="BP29" i="15" s="1"/>
  <c r="BT29" i="15"/>
  <c r="BU29" i="15"/>
  <c r="BV29" i="15"/>
  <c r="BW29" i="15"/>
  <c r="BQ30" i="15"/>
  <c r="BR30" i="15"/>
  <c r="BS30" i="15"/>
  <c r="BP30" i="15" s="1"/>
  <c r="BT30" i="15"/>
  <c r="BU30" i="15"/>
  <c r="BV30" i="15"/>
  <c r="BW30" i="15"/>
  <c r="BQ31" i="15"/>
  <c r="BR31" i="15"/>
  <c r="BS31" i="15"/>
  <c r="BP31" i="15" s="1"/>
  <c r="BT31" i="15"/>
  <c r="BU31" i="15"/>
  <c r="BV31" i="15"/>
  <c r="BW31" i="15"/>
  <c r="BQ32" i="15"/>
  <c r="BR32" i="15"/>
  <c r="BS32" i="15"/>
  <c r="BP32" i="15" s="1"/>
  <c r="BT32" i="15"/>
  <c r="BU32" i="15"/>
  <c r="BV32" i="15"/>
  <c r="BW32" i="15"/>
  <c r="BQ33" i="15"/>
  <c r="BR33" i="15"/>
  <c r="BS33" i="15"/>
  <c r="BP33" i="15" s="1"/>
  <c r="BT33" i="15"/>
  <c r="BU33" i="15"/>
  <c r="BV33" i="15"/>
  <c r="BW33" i="15"/>
  <c r="BQ34" i="15"/>
  <c r="BR34" i="15"/>
  <c r="BS34" i="15"/>
  <c r="BP34" i="15" s="1"/>
  <c r="BT34" i="15"/>
  <c r="BU34" i="15"/>
  <c r="BV34" i="15"/>
  <c r="BW34" i="15"/>
  <c r="BQ35" i="15"/>
  <c r="BR35" i="15"/>
  <c r="BS35" i="15"/>
  <c r="BP35" i="15" s="1"/>
  <c r="BT35" i="15"/>
  <c r="BU35" i="15"/>
  <c r="BV35" i="15"/>
  <c r="BW35" i="15"/>
  <c r="BQ5" i="15"/>
  <c r="BQ4" i="15"/>
  <c r="BR5" i="15"/>
  <c r="BR4" i="15"/>
  <c r="BW5" i="15"/>
  <c r="BV5" i="15"/>
  <c r="BU5" i="15"/>
  <c r="BT5" i="15"/>
  <c r="BT4" i="15"/>
  <c r="BS5" i="15"/>
  <c r="BP5" i="15" s="1"/>
  <c r="I5" i="15"/>
  <c r="C78" i="14"/>
  <c r="BP111" i="15" l="1"/>
  <c r="AU5" i="15"/>
  <c r="BP70" i="15"/>
  <c r="BP83" i="15"/>
  <c r="BP71" i="15"/>
  <c r="BP67" i="15"/>
  <c r="BP90" i="15"/>
  <c r="BO72" i="15"/>
  <c r="BP130" i="15"/>
  <c r="BO157" i="15"/>
  <c r="BO141" i="15"/>
  <c r="BO137" i="15"/>
  <c r="BO134" i="15"/>
  <c r="BP68" i="15"/>
  <c r="BO95" i="15"/>
  <c r="BO166" i="15"/>
  <c r="BO86" i="15"/>
  <c r="BP95" i="15"/>
  <c r="BP66" i="15"/>
  <c r="BO165" i="15"/>
  <c r="BO84" i="15"/>
  <c r="BP94" i="15"/>
  <c r="BO161" i="15"/>
  <c r="BO83" i="15"/>
  <c r="BP92" i="15"/>
  <c r="BO158" i="15"/>
  <c r="BO74" i="15"/>
  <c r="BP91" i="15"/>
  <c r="BO156" i="15"/>
  <c r="BO71" i="15"/>
  <c r="BO153" i="15"/>
  <c r="BP80" i="15"/>
  <c r="BO144" i="15"/>
  <c r="BP78" i="15"/>
  <c r="BP74" i="15"/>
  <c r="BP69" i="15"/>
  <c r="BS120" i="15"/>
  <c r="BS155" i="15" s="1"/>
  <c r="BS190" i="15" s="1"/>
  <c r="BP190" i="15" s="1"/>
  <c r="BP85" i="15"/>
  <c r="BS108" i="15"/>
  <c r="BS143" i="15" s="1"/>
  <c r="BS178" i="15" s="1"/>
  <c r="BP178" i="15" s="1"/>
  <c r="BP73" i="15"/>
  <c r="BO99" i="15"/>
  <c r="BO107" i="15"/>
  <c r="BO108" i="15"/>
  <c r="BO113" i="15"/>
  <c r="BO118" i="15"/>
  <c r="BO119" i="15"/>
  <c r="BP86" i="15"/>
  <c r="BO131" i="15"/>
  <c r="BO122" i="15"/>
  <c r="BP82" i="15"/>
  <c r="BS124" i="15"/>
  <c r="BP89" i="15"/>
  <c r="BS112" i="15"/>
  <c r="BS147" i="15" s="1"/>
  <c r="BP77" i="15"/>
  <c r="BS100" i="15"/>
  <c r="BP65" i="15"/>
  <c r="BO121" i="15"/>
  <c r="BP81" i="15"/>
  <c r="BS131" i="15"/>
  <c r="BS166" i="15" s="1"/>
  <c r="BS201" i="15" s="1"/>
  <c r="BP201" i="15" s="1"/>
  <c r="BP96" i="15"/>
  <c r="BS119" i="15"/>
  <c r="BS154" i="15" s="1"/>
  <c r="BS189" i="15" s="1"/>
  <c r="BP189" i="15" s="1"/>
  <c r="BP84" i="15"/>
  <c r="BS107" i="15"/>
  <c r="BS142" i="15" s="1"/>
  <c r="BS177" i="15" s="1"/>
  <c r="BP177" i="15" s="1"/>
  <c r="BP72" i="15"/>
  <c r="BO109" i="15"/>
  <c r="BO106" i="15"/>
  <c r="BP79" i="15"/>
  <c r="BP93" i="15"/>
  <c r="BO146" i="15"/>
  <c r="BP88" i="15"/>
  <c r="BP76" i="15"/>
  <c r="BP64" i="15"/>
  <c r="BO145" i="15"/>
  <c r="BP123" i="15"/>
  <c r="BP87" i="15"/>
  <c r="BP75" i="15"/>
  <c r="BO143" i="15"/>
  <c r="BO142" i="15"/>
  <c r="BP161" i="15"/>
  <c r="BO172" i="15"/>
  <c r="BO175" i="15"/>
  <c r="BO188" i="15"/>
  <c r="BO186" i="15"/>
  <c r="BP146" i="15"/>
  <c r="BP109" i="15"/>
  <c r="BO201" i="15"/>
  <c r="BO185" i="15"/>
  <c r="BP144" i="15"/>
  <c r="BP106" i="15"/>
  <c r="BO200" i="15"/>
  <c r="BO183" i="15"/>
  <c r="BP137" i="15"/>
  <c r="BO130" i="15"/>
  <c r="BO101" i="15"/>
  <c r="BO199" i="15"/>
  <c r="BO180" i="15"/>
  <c r="BP99" i="15"/>
  <c r="BO154" i="15"/>
  <c r="BO125" i="15"/>
  <c r="BO96" i="15"/>
  <c r="BO198" i="15"/>
  <c r="BO179" i="15"/>
  <c r="BP134" i="15"/>
  <c r="BO197" i="15"/>
  <c r="BO177" i="15"/>
  <c r="BO173" i="15"/>
  <c r="BO176" i="15"/>
  <c r="BO195" i="15"/>
  <c r="BO170" i="15"/>
  <c r="BO174" i="15"/>
  <c r="BP158" i="15"/>
  <c r="BO169" i="15"/>
  <c r="BO191" i="15"/>
  <c r="BP156" i="15"/>
  <c r="BP118" i="15"/>
  <c r="BO196" i="15"/>
  <c r="BO192" i="15"/>
  <c r="BP121" i="15"/>
  <c r="BO110" i="15"/>
  <c r="BO189" i="15"/>
  <c r="BP149" i="15"/>
  <c r="BP125" i="15"/>
  <c r="BP113" i="15"/>
  <c r="BP160" i="15"/>
  <c r="BP148" i="15"/>
  <c r="BP136" i="15"/>
  <c r="BP122" i="15"/>
  <c r="BP110" i="15"/>
  <c r="BP98" i="15"/>
  <c r="BO94" i="15"/>
  <c r="BO70" i="15"/>
  <c r="BP157" i="15"/>
  <c r="BP145" i="15"/>
  <c r="BP133" i="15"/>
  <c r="BP97" i="15"/>
  <c r="BO129" i="15"/>
  <c r="BO105" i="15"/>
  <c r="BO93" i="15"/>
  <c r="BO81" i="15"/>
  <c r="BO69" i="15"/>
  <c r="BP132" i="15"/>
  <c r="BO164" i="15"/>
  <c r="BO140" i="15"/>
  <c r="BO128" i="15"/>
  <c r="BO116" i="15"/>
  <c r="BO104" i="15"/>
  <c r="BO92" i="15"/>
  <c r="BO80" i="15"/>
  <c r="BO68" i="15"/>
  <c r="BO163" i="15"/>
  <c r="BO151" i="15"/>
  <c r="BO139" i="15"/>
  <c r="BO127" i="15"/>
  <c r="BO115" i="15"/>
  <c r="BO103" i="15"/>
  <c r="BO91" i="15"/>
  <c r="BO67" i="15"/>
  <c r="BO194" i="15"/>
  <c r="BO182" i="15"/>
  <c r="BO162" i="15"/>
  <c r="BO150" i="15"/>
  <c r="BO138" i="15"/>
  <c r="BO126" i="15"/>
  <c r="BO102" i="15"/>
  <c r="BO90" i="15"/>
  <c r="BO78" i="15"/>
  <c r="BO66" i="15"/>
  <c r="BO193" i="15"/>
  <c r="BO181" i="15"/>
  <c r="BP165" i="15"/>
  <c r="BP153" i="15"/>
  <c r="BP141" i="15"/>
  <c r="BP129" i="15"/>
  <c r="BP117" i="15"/>
  <c r="BP105" i="15"/>
  <c r="BO65" i="15"/>
  <c r="BP164" i="15"/>
  <c r="BP151" i="15"/>
  <c r="BP103" i="15"/>
  <c r="BP101" i="15"/>
  <c r="BO89" i="15"/>
  <c r="BO77" i="15"/>
  <c r="BP152" i="15"/>
  <c r="BP140" i="15"/>
  <c r="BP128" i="15"/>
  <c r="BP116" i="15"/>
  <c r="BP104" i="15"/>
  <c r="BO160" i="15"/>
  <c r="BO148" i="15"/>
  <c r="BO136" i="15"/>
  <c r="BO124" i="15"/>
  <c r="BO112" i="15"/>
  <c r="BO100" i="15"/>
  <c r="BO88" i="15"/>
  <c r="BO76" i="15"/>
  <c r="BO64" i="15"/>
  <c r="BP163" i="15"/>
  <c r="BP139" i="15"/>
  <c r="BP127" i="15"/>
  <c r="BP115" i="15"/>
  <c r="BO171" i="15"/>
  <c r="BO159" i="15"/>
  <c r="BO147" i="15"/>
  <c r="BO123" i="15"/>
  <c r="BO111" i="15"/>
  <c r="BO87" i="15"/>
  <c r="BO75" i="15"/>
  <c r="BP162" i="15"/>
  <c r="BP150" i="15"/>
  <c r="BP138" i="15"/>
  <c r="BP126" i="15"/>
  <c r="BP114" i="15"/>
  <c r="BP102" i="15"/>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BP108" i="15" l="1"/>
  <c r="BP119" i="15"/>
  <c r="BP155" i="15"/>
  <c r="BP142" i="15"/>
  <c r="BP143" i="15"/>
  <c r="BP131" i="15"/>
  <c r="BP166" i="15"/>
  <c r="BS135" i="15"/>
  <c r="BP100" i="15"/>
  <c r="BS182" i="15"/>
  <c r="BP182" i="15" s="1"/>
  <c r="BP147" i="15"/>
  <c r="BP112" i="15"/>
  <c r="BS159" i="15"/>
  <c r="BP124" i="15"/>
  <c r="BP154" i="15"/>
  <c r="BP107" i="15"/>
  <c r="BP120" i="15"/>
  <c r="T2" i="9"/>
  <c r="T1" i="9" s="1"/>
  <c r="R2" i="9"/>
  <c r="R1" i="9" s="1"/>
  <c r="P2" i="9"/>
  <c r="P1" i="9" s="1"/>
  <c r="E305" i="14" s="1"/>
  <c r="N2" i="9"/>
  <c r="N1" i="9" s="1"/>
  <c r="BS194" i="15" l="1"/>
  <c r="BP194" i="15" s="1"/>
  <c r="BP159" i="15"/>
  <c r="BS170" i="15"/>
  <c r="BP170" i="15" s="1"/>
  <c r="BP135" i="15"/>
  <c r="E306" i="14"/>
  <c r="E304" i="14"/>
  <c r="E307" i="14"/>
  <c r="P23" i="9"/>
  <c r="N23" i="9"/>
  <c r="R23" i="9"/>
  <c r="T23" i="9"/>
  <c r="M23" i="9"/>
  <c r="K23" i="9"/>
  <c r="L23" i="9"/>
  <c r="J23" i="9"/>
  <c r="J39" i="9" s="1"/>
  <c r="L39" i="9" l="1"/>
  <c r="BV147" i="15" s="1"/>
  <c r="L40" i="9"/>
  <c r="BV148" i="15" s="1"/>
  <c r="J40" i="9"/>
  <c r="M39" i="9"/>
  <c r="M40" i="9"/>
  <c r="K40" i="9"/>
  <c r="K39" i="9"/>
  <c r="AT4" i="15"/>
  <c r="BV183" i="15" l="1"/>
  <c r="BV182" i="15"/>
  <c r="BV112" i="15"/>
  <c r="BV113" i="15"/>
  <c r="BV78" i="15"/>
  <c r="BV77" i="15"/>
  <c r="R363" i="14"/>
  <c r="AR22" i="15" s="1"/>
  <c r="BW4" i="15"/>
  <c r="BV4" i="15"/>
  <c r="BS4" i="15"/>
  <c r="AM9" i="15"/>
  <c r="AN9" i="15"/>
  <c r="AO9" i="15"/>
  <c r="AP9" i="15"/>
  <c r="AM22" i="15"/>
  <c r="AN22" i="15"/>
  <c r="AO22" i="15"/>
  <c r="AP22" i="15"/>
  <c r="AQ22" i="15"/>
  <c r="AM23" i="15"/>
  <c r="AN23" i="15"/>
  <c r="AO23" i="15"/>
  <c r="AP23" i="15"/>
  <c r="AQ23" i="15"/>
  <c r="AM24" i="15"/>
  <c r="AN24" i="15"/>
  <c r="AO24" i="15"/>
  <c r="AP24" i="15"/>
  <c r="AQ24" i="15"/>
  <c r="AM25" i="15"/>
  <c r="AN25" i="15"/>
  <c r="AO25" i="15"/>
  <c r="AP25" i="15"/>
  <c r="AQ25" i="15"/>
  <c r="D5" i="15"/>
  <c r="AH4" i="15"/>
  <c r="Z17" i="15"/>
  <c r="Z22" i="15"/>
  <c r="Z26" i="15"/>
  <c r="Z30" i="15"/>
  <c r="Z18" i="15"/>
  <c r="Z6" i="15"/>
  <c r="Z7" i="15"/>
  <c r="Z8" i="15"/>
  <c r="Z9" i="15"/>
  <c r="Z10" i="15"/>
  <c r="Z11" i="15"/>
  <c r="Z13" i="15"/>
  <c r="Z14" i="15"/>
  <c r="Z15" i="15"/>
  <c r="Z5" i="15"/>
  <c r="AG4" i="15"/>
  <c r="AD4" i="15"/>
  <c r="AE4" i="15"/>
  <c r="AF4" i="15"/>
  <c r="AC4" i="15"/>
  <c r="AB4" i="15"/>
  <c r="C5" i="15"/>
  <c r="B5" i="15"/>
  <c r="A5" i="15"/>
  <c r="W4" i="15"/>
  <c r="U6" i="15"/>
  <c r="U5" i="15"/>
  <c r="U4" i="15"/>
  <c r="G5" i="15"/>
  <c r="M103" i="8"/>
  <c r="AT5" i="15" l="1"/>
  <c r="AT6" i="15"/>
  <c r="AT18" i="15"/>
  <c r="AT30" i="15"/>
  <c r="AT42" i="15"/>
  <c r="AT54" i="15"/>
  <c r="AT66" i="15"/>
  <c r="AT78" i="15"/>
  <c r="AT90" i="15"/>
  <c r="AT102" i="15"/>
  <c r="AT114" i="15"/>
  <c r="AT126" i="15"/>
  <c r="AT138" i="15"/>
  <c r="AT150" i="15"/>
  <c r="AT162" i="15"/>
  <c r="AT174" i="15"/>
  <c r="AT186" i="15"/>
  <c r="AT198" i="15"/>
  <c r="AT7" i="15"/>
  <c r="AT19" i="15"/>
  <c r="AT31" i="15"/>
  <c r="AT43" i="15"/>
  <c r="AT55" i="15"/>
  <c r="AT67" i="15"/>
  <c r="AT79" i="15"/>
  <c r="AT91" i="15"/>
  <c r="AT103" i="15"/>
  <c r="AT115" i="15"/>
  <c r="AT127" i="15"/>
  <c r="AT139" i="15"/>
  <c r="AT151" i="15"/>
  <c r="AT163" i="15"/>
  <c r="AT175" i="15"/>
  <c r="AT187" i="15"/>
  <c r="AT199" i="15"/>
  <c r="AT9" i="15"/>
  <c r="AT21" i="15"/>
  <c r="AT33" i="15"/>
  <c r="AT45" i="15"/>
  <c r="AT57" i="15"/>
  <c r="AT69" i="15"/>
  <c r="AT81" i="15"/>
  <c r="AT93" i="15"/>
  <c r="AT105" i="15"/>
  <c r="AT117" i="15"/>
  <c r="AT129" i="15"/>
  <c r="AT141" i="15"/>
  <c r="AT153" i="15"/>
  <c r="AT165" i="15"/>
  <c r="AT177" i="15"/>
  <c r="AT189" i="15"/>
  <c r="AT201" i="15"/>
  <c r="AT10" i="15"/>
  <c r="AT22" i="15"/>
  <c r="AT34" i="15"/>
  <c r="AT46" i="15"/>
  <c r="AT58" i="15"/>
  <c r="AT70" i="15"/>
  <c r="AT82" i="15"/>
  <c r="AT94" i="15"/>
  <c r="AT106" i="15"/>
  <c r="AT118" i="15"/>
  <c r="AT130" i="15"/>
  <c r="AT142" i="15"/>
  <c r="AT154" i="15"/>
  <c r="AT166" i="15"/>
  <c r="AT178" i="15"/>
  <c r="AT190" i="15"/>
  <c r="AT11" i="15"/>
  <c r="AT23" i="15"/>
  <c r="AT35" i="15"/>
  <c r="AT47" i="15"/>
  <c r="AT59" i="15"/>
  <c r="AT71" i="15"/>
  <c r="AT83" i="15"/>
  <c r="AT95" i="15"/>
  <c r="AT107" i="15"/>
  <c r="AT119" i="15"/>
  <c r="AT131" i="15"/>
  <c r="AT143" i="15"/>
  <c r="AT155" i="15"/>
  <c r="AT167" i="15"/>
  <c r="AT179" i="15"/>
  <c r="AT191" i="15"/>
  <c r="AT12" i="15"/>
  <c r="AT24" i="15"/>
  <c r="AT36" i="15"/>
  <c r="AT48" i="15"/>
  <c r="AT60" i="15"/>
  <c r="AT72" i="15"/>
  <c r="AT84" i="15"/>
  <c r="AT14" i="15"/>
  <c r="AT38" i="15"/>
  <c r="AT62" i="15"/>
  <c r="AT86" i="15"/>
  <c r="AT108" i="15"/>
  <c r="AT125" i="15"/>
  <c r="AT147" i="15"/>
  <c r="AT169" i="15"/>
  <c r="AT188" i="15"/>
  <c r="AT16" i="15"/>
  <c r="AT17" i="15"/>
  <c r="AT41" i="15"/>
  <c r="AT65" i="15"/>
  <c r="AT89" i="15"/>
  <c r="AT111" i="15"/>
  <c r="AT133" i="15"/>
  <c r="AT152" i="15"/>
  <c r="AT172" i="15"/>
  <c r="AT194" i="15"/>
  <c r="AT20" i="15"/>
  <c r="AT44" i="15"/>
  <c r="AT68" i="15"/>
  <c r="AT92" i="15"/>
  <c r="AT112" i="15"/>
  <c r="AT134" i="15"/>
  <c r="AT156" i="15"/>
  <c r="AT173" i="15"/>
  <c r="AT195" i="15"/>
  <c r="AT25" i="15"/>
  <c r="AT49" i="15"/>
  <c r="AT73" i="15"/>
  <c r="AT96" i="15"/>
  <c r="AT113" i="15"/>
  <c r="AT135" i="15"/>
  <c r="AT157" i="15"/>
  <c r="AT176" i="15"/>
  <c r="AT196" i="15"/>
  <c r="AT26" i="15"/>
  <c r="AT50" i="15"/>
  <c r="AT74" i="15"/>
  <c r="AT97" i="15"/>
  <c r="AT116" i="15"/>
  <c r="AT136" i="15"/>
  <c r="AT158" i="15"/>
  <c r="AT180" i="15"/>
  <c r="AT197" i="15"/>
  <c r="AT27" i="15"/>
  <c r="AT51" i="15"/>
  <c r="AT75" i="15"/>
  <c r="AT98" i="15"/>
  <c r="AT120" i="15"/>
  <c r="AT137" i="15"/>
  <c r="AT159" i="15"/>
  <c r="AT181" i="15"/>
  <c r="AT200" i="15"/>
  <c r="AT28" i="15"/>
  <c r="AT52" i="15"/>
  <c r="AT76" i="15"/>
  <c r="AT99" i="15"/>
  <c r="AT121" i="15"/>
  <c r="AT140" i="15"/>
  <c r="AT160" i="15"/>
  <c r="AT182" i="15"/>
  <c r="AT29" i="15"/>
  <c r="AT53" i="15"/>
  <c r="AT77" i="15"/>
  <c r="AT100" i="15"/>
  <c r="AT122" i="15"/>
  <c r="AT144" i="15"/>
  <c r="AT161" i="15"/>
  <c r="AT183" i="15"/>
  <c r="AT8" i="15"/>
  <c r="AT32" i="15"/>
  <c r="AT56" i="15"/>
  <c r="AT80" i="15"/>
  <c r="AT101" i="15"/>
  <c r="AT123" i="15"/>
  <c r="AT145" i="15"/>
  <c r="AT164" i="15"/>
  <c r="AT184" i="15"/>
  <c r="AT13" i="15"/>
  <c r="AT37" i="15"/>
  <c r="AT61" i="15"/>
  <c r="AT85" i="15"/>
  <c r="AT104" i="15"/>
  <c r="AT124" i="15"/>
  <c r="AT146" i="15"/>
  <c r="AT168" i="15"/>
  <c r="AT185" i="15"/>
  <c r="AT15" i="15"/>
  <c r="AT39" i="15"/>
  <c r="AT63" i="15"/>
  <c r="AT87" i="15"/>
  <c r="AT109" i="15"/>
  <c r="AT128" i="15"/>
  <c r="AT148" i="15"/>
  <c r="AT170" i="15"/>
  <c r="AT192" i="15"/>
  <c r="AT40" i="15"/>
  <c r="AT64" i="15"/>
  <c r="AT88" i="15"/>
  <c r="AT110" i="15"/>
  <c r="AT132" i="15"/>
  <c r="AT149" i="15"/>
  <c r="AT171" i="15"/>
  <c r="AT193" i="15"/>
  <c r="R334" i="14"/>
  <c r="B11" i="14"/>
  <c r="C75" i="14"/>
  <c r="B5" i="14"/>
  <c r="R364" i="14"/>
  <c r="AR23" i="15" s="1"/>
  <c r="R365" i="14"/>
  <c r="AR24" i="15" s="1"/>
  <c r="R366" i="14"/>
  <c r="AR25" i="15" s="1"/>
  <c r="N348" i="14"/>
  <c r="M348" i="14"/>
  <c r="AF21" i="11"/>
  <c r="B196" i="14" s="1"/>
  <c r="H5" i="15"/>
  <c r="AN15" i="15" l="1"/>
  <c r="AM15" i="15"/>
  <c r="B227" i="14"/>
  <c r="AD14" i="11"/>
  <c r="AD21" i="11"/>
  <c r="B10" i="14" s="1"/>
  <c r="B9" i="14" l="1"/>
  <c r="J51" i="1"/>
  <c r="BV37" i="15" s="1"/>
  <c r="M409" i="14" l="1" a="1"/>
  <c r="M409" i="14" s="1"/>
  <c r="Q9" i="9"/>
  <c r="M420" i="14" a="1"/>
  <c r="M420" i="14" s="1"/>
  <c r="M418" i="14" a="1"/>
  <c r="M418" i="14" s="1"/>
  <c r="M421" i="14" a="1"/>
  <c r="M421" i="14" s="1"/>
  <c r="M419" i="14" a="1"/>
  <c r="M419" i="14" s="1"/>
  <c r="G415" i="14"/>
  <c r="G416" i="14"/>
  <c r="G417" i="14"/>
  <c r="G414" i="14"/>
  <c r="K90" i="14"/>
  <c r="K91" i="14"/>
  <c r="K86" i="14"/>
  <c r="K85" i="14"/>
  <c r="C91" i="14"/>
  <c r="C90" i="14"/>
  <c r="C86" i="14"/>
  <c r="C85" i="14"/>
  <c r="K84" i="14"/>
  <c r="C84" i="14"/>
  <c r="C89" i="14"/>
  <c r="K89" i="14"/>
  <c r="L109" i="14"/>
  <c r="C109" i="14"/>
  <c r="L97" i="14"/>
  <c r="C97" i="14"/>
  <c r="O312" i="14"/>
  <c r="B229" i="14"/>
  <c r="AE18" i="15" l="1"/>
  <c r="D127" i="14"/>
  <c r="M5" i="15"/>
  <c r="D126" i="14"/>
  <c r="L5" i="15"/>
  <c r="D125" i="14"/>
  <c r="K5" i="15"/>
  <c r="D124" i="14"/>
  <c r="D132" i="14" s="1"/>
  <c r="J5" i="15"/>
  <c r="L404" i="14"/>
  <c r="M404" i="14"/>
  <c r="L405" i="14"/>
  <c r="M405" i="14"/>
  <c r="L406" i="14"/>
  <c r="M406" i="14"/>
  <c r="L407" i="14"/>
  <c r="M407" i="14"/>
  <c r="L408" i="14"/>
  <c r="M408" i="14"/>
  <c r="L409" i="14"/>
  <c r="L411" i="14"/>
  <c r="M411" i="14"/>
  <c r="L412" i="14"/>
  <c r="M412" i="14"/>
  <c r="L418" i="14"/>
  <c r="L419" i="14"/>
  <c r="L420" i="14"/>
  <c r="L421" i="14"/>
  <c r="L422" i="14"/>
  <c r="M422" i="14"/>
  <c r="L423" i="14"/>
  <c r="M423" i="14"/>
  <c r="L424" i="14"/>
  <c r="M424" i="14"/>
  <c r="L425" i="14"/>
  <c r="M425" i="14"/>
  <c r="Q425" i="14"/>
  <c r="L426" i="14"/>
  <c r="M426" i="14"/>
  <c r="L427" i="14"/>
  <c r="M427" i="14"/>
  <c r="L428" i="14"/>
  <c r="M428" i="14"/>
  <c r="L429" i="14"/>
  <c r="M429" i="14"/>
  <c r="Q429" i="14"/>
  <c r="L430" i="14"/>
  <c r="M430" i="14"/>
  <c r="L431" i="14"/>
  <c r="M431" i="14"/>
  <c r="L432" i="14"/>
  <c r="M432" i="14"/>
  <c r="L433" i="14"/>
  <c r="M433" i="14"/>
  <c r="Q433" i="14"/>
  <c r="D134" i="14" l="1"/>
  <c r="D135" i="14"/>
  <c r="D133" i="14"/>
  <c r="N407" i="14"/>
  <c r="N405" i="14"/>
  <c r="N408" i="14"/>
  <c r="N412" i="14"/>
  <c r="N409" i="14"/>
  <c r="L414" i="14"/>
  <c r="N406" i="14"/>
  <c r="N411" i="14"/>
  <c r="M416" i="14"/>
  <c r="L416" i="14"/>
  <c r="M417" i="14"/>
  <c r="M414" i="14"/>
  <c r="L410" i="14"/>
  <c r="L415" i="14"/>
  <c r="L417" i="14"/>
  <c r="N404" i="14"/>
  <c r="M415" i="14"/>
  <c r="L403" i="14"/>
  <c r="M403" i="14"/>
  <c r="M410" i="14"/>
  <c r="N415" i="14" l="1"/>
  <c r="N125" i="14" s="1"/>
  <c r="N417" i="14"/>
  <c r="N414" i="14"/>
  <c r="N124" i="14" s="1"/>
  <c r="N416" i="14"/>
  <c r="N410" i="14"/>
  <c r="N123" i="14" s="1"/>
  <c r="N403" i="14"/>
  <c r="AS197" i="14"/>
  <c r="N126" i="14" l="1"/>
  <c r="N127" i="14"/>
  <c r="V8" i="15"/>
  <c r="V7" i="15"/>
  <c r="B116" i="14"/>
  <c r="K233" i="14"/>
  <c r="K244" i="14"/>
  <c r="B244" i="14"/>
  <c r="B233" i="14"/>
  <c r="G8" i="14"/>
  <c r="V10" i="15" l="1"/>
  <c r="V9" i="15"/>
  <c r="C245" i="14"/>
  <c r="M234" i="14"/>
  <c r="M245" i="14"/>
  <c r="C234" i="14"/>
  <c r="G315" i="14"/>
  <c r="G421" i="14" s="1"/>
  <c r="G362" i="14"/>
  <c r="G366" i="14" s="1"/>
  <c r="G359" i="14"/>
  <c r="G363" i="14" s="1"/>
  <c r="G312" i="14"/>
  <c r="G418" i="14" s="1"/>
  <c r="G360" i="14"/>
  <c r="G364" i="14" s="1"/>
  <c r="G313" i="14"/>
  <c r="G419" i="14" s="1"/>
  <c r="G361" i="14"/>
  <c r="G365" i="14" s="1"/>
  <c r="G314" i="14"/>
  <c r="G420" i="14" s="1"/>
  <c r="A27" i="1"/>
  <c r="M4" i="8"/>
  <c r="M5" i="8"/>
  <c r="M6" i="8"/>
  <c r="M7" i="8"/>
  <c r="M8" i="8"/>
  <c r="M9" i="8"/>
  <c r="M10" i="8"/>
  <c r="M11" i="8"/>
  <c r="M12" i="8"/>
  <c r="M13" i="8"/>
  <c r="M14" i="8"/>
  <c r="M15" i="8"/>
  <c r="M16" i="8"/>
  <c r="M17" i="8"/>
  <c r="M18" i="8"/>
  <c r="M19" i="8"/>
  <c r="M20" i="8"/>
  <c r="M21" i="8"/>
  <c r="M22" i="8"/>
  <c r="M23" i="8"/>
  <c r="M24" i="8"/>
  <c r="M25" i="8"/>
  <c r="M26" i="8"/>
  <c r="M27" i="8"/>
  <c r="M28" i="8"/>
  <c r="M29" i="8"/>
  <c r="M30" i="8"/>
  <c r="M31" i="8"/>
  <c r="M32" i="8"/>
  <c r="M33" i="8"/>
  <c r="M34" i="8"/>
  <c r="M35" i="8"/>
  <c r="M36" i="8"/>
  <c r="M37" i="8"/>
  <c r="M38" i="8"/>
  <c r="M39" i="8"/>
  <c r="M40" i="8"/>
  <c r="M41" i="8"/>
  <c r="M42" i="8"/>
  <c r="M43" i="8"/>
  <c r="M44" i="8"/>
  <c r="M45" i="8"/>
  <c r="M46" i="8"/>
  <c r="M47" i="8"/>
  <c r="M48" i="8"/>
  <c r="M49" i="8"/>
  <c r="M50" i="8"/>
  <c r="M51" i="8"/>
  <c r="M52" i="8"/>
  <c r="M53" i="8"/>
  <c r="M54" i="8"/>
  <c r="M55" i="8"/>
  <c r="M56" i="8"/>
  <c r="M57" i="8"/>
  <c r="M58" i="8"/>
  <c r="M59" i="8"/>
  <c r="M60" i="8"/>
  <c r="M61" i="8"/>
  <c r="M62" i="8"/>
  <c r="M63" i="8"/>
  <c r="M64" i="8"/>
  <c r="M65" i="8"/>
  <c r="M66" i="8"/>
  <c r="M67" i="8"/>
  <c r="M68" i="8"/>
  <c r="M69" i="8"/>
  <c r="M70" i="8"/>
  <c r="M71" i="8"/>
  <c r="M72" i="8"/>
  <c r="M73" i="8"/>
  <c r="M74" i="8"/>
  <c r="M75" i="8"/>
  <c r="M76" i="8"/>
  <c r="M77" i="8"/>
  <c r="M78" i="8"/>
  <c r="M79" i="8"/>
  <c r="M80" i="8"/>
  <c r="M81" i="8"/>
  <c r="M82" i="8"/>
  <c r="M83" i="8"/>
  <c r="M84" i="8"/>
  <c r="M85" i="8"/>
  <c r="M86" i="8"/>
  <c r="M87" i="8"/>
  <c r="M88" i="8"/>
  <c r="M89" i="8"/>
  <c r="M90" i="8"/>
  <c r="M91" i="8"/>
  <c r="M92" i="8"/>
  <c r="M93" i="8"/>
  <c r="M94" i="8"/>
  <c r="M95" i="8"/>
  <c r="M96" i="8"/>
  <c r="M97" i="8"/>
  <c r="M98" i="8"/>
  <c r="M99" i="8"/>
  <c r="M100" i="8"/>
  <c r="M101" i="8"/>
  <c r="M102" i="8"/>
  <c r="M104" i="8"/>
  <c r="M3" i="8"/>
  <c r="O359" i="14"/>
  <c r="P359" i="14"/>
  <c r="O360" i="14"/>
  <c r="P360" i="14"/>
  <c r="O362" i="14"/>
  <c r="P362" i="14"/>
  <c r="AT185" i="14"/>
  <c r="AQ185" i="14"/>
  <c r="AN185" i="14"/>
  <c r="AO185" i="14"/>
  <c r="AP185" i="14"/>
  <c r="AM185" i="14"/>
  <c r="B255" i="14"/>
  <c r="B157" i="14"/>
  <c r="B140" i="14"/>
  <c r="AP21" i="15" l="1"/>
  <c r="AO21" i="15"/>
  <c r="AP19" i="15"/>
  <c r="AO19" i="15"/>
  <c r="AO18" i="15"/>
  <c r="AP18" i="15"/>
  <c r="B45" i="14"/>
  <c r="F5" i="15"/>
  <c r="E5" i="15"/>
  <c r="B93" i="14"/>
  <c r="B331" i="14"/>
  <c r="AJ4" i="15" s="1"/>
  <c r="AJ2" i="15" s="1"/>
  <c r="B284" i="14"/>
  <c r="Z4" i="15" s="1"/>
  <c r="Z2" i="15" s="1"/>
  <c r="D131" i="14" l="1"/>
  <c r="W6" i="15" s="1"/>
  <c r="D130" i="14"/>
  <c r="W5" i="15" s="1"/>
  <c r="N367" i="14"/>
  <c r="AN26" i="15" s="1"/>
  <c r="P367" i="14"/>
  <c r="AP26" i="15" s="1"/>
  <c r="O368" i="14"/>
  <c r="AO27" i="15" s="1"/>
  <c r="P368" i="14"/>
  <c r="AP27" i="15" s="1"/>
  <c r="N369" i="14"/>
  <c r="AN28" i="15" s="1"/>
  <c r="P369" i="14"/>
  <c r="AP28" i="15" s="1"/>
  <c r="N370" i="14"/>
  <c r="AN29" i="15" s="1"/>
  <c r="O370" i="14"/>
  <c r="AO29" i="15" s="1"/>
  <c r="P370" i="14"/>
  <c r="AP29" i="15" s="1"/>
  <c r="P371" i="14"/>
  <c r="AP30" i="15" s="1"/>
  <c r="N372" i="14"/>
  <c r="AN31" i="15" s="1"/>
  <c r="O372" i="14"/>
  <c r="AO31" i="15" s="1"/>
  <c r="P372" i="14"/>
  <c r="AP31" i="15" s="1"/>
  <c r="P373" i="14"/>
  <c r="AP32" i="15" s="1"/>
  <c r="N374" i="14"/>
  <c r="AN33" i="15" s="1"/>
  <c r="O374" i="14"/>
  <c r="AO33" i="15" s="1"/>
  <c r="P374" i="14"/>
  <c r="AP33" i="15" s="1"/>
  <c r="M374" i="14"/>
  <c r="AM33" i="15" s="1"/>
  <c r="M371" i="14"/>
  <c r="AM30" i="15" s="1"/>
  <c r="M370" i="14"/>
  <c r="AM29" i="15" s="1"/>
  <c r="M369" i="14"/>
  <c r="AM28" i="15" s="1"/>
  <c r="O347" i="14"/>
  <c r="AO14" i="15" s="1"/>
  <c r="M301" i="14"/>
  <c r="AC15" i="15" s="1"/>
  <c r="M300" i="14"/>
  <c r="AC14" i="15" s="1"/>
  <c r="P341" i="14"/>
  <c r="AP8" i="15" s="1"/>
  <c r="O344" i="14"/>
  <c r="AO11" i="15" s="1"/>
  <c r="M312" i="14"/>
  <c r="N324" i="14"/>
  <c r="AD30" i="15" s="1"/>
  <c r="O324" i="14"/>
  <c r="AE30" i="15" s="1"/>
  <c r="P324" i="14"/>
  <c r="AF30" i="15" s="1"/>
  <c r="N325" i="14"/>
  <c r="AD31" i="15" s="1"/>
  <c r="O325" i="14"/>
  <c r="AE31" i="15" s="1"/>
  <c r="P325" i="14"/>
  <c r="AF31" i="15" s="1"/>
  <c r="N326" i="14"/>
  <c r="AD32" i="15" s="1"/>
  <c r="O326" i="14"/>
  <c r="AE32" i="15" s="1"/>
  <c r="P326" i="14"/>
  <c r="AF32" i="15" s="1"/>
  <c r="N327" i="14"/>
  <c r="AD33" i="15" s="1"/>
  <c r="O327" i="14"/>
  <c r="AE33" i="15" s="1"/>
  <c r="P327" i="14"/>
  <c r="AF33" i="15" s="1"/>
  <c r="M327" i="14"/>
  <c r="M326" i="14"/>
  <c r="M325" i="14"/>
  <c r="M324" i="14"/>
  <c r="N320" i="14"/>
  <c r="AD26" i="15" s="1"/>
  <c r="O320" i="14"/>
  <c r="AE26" i="15" s="1"/>
  <c r="P320" i="14"/>
  <c r="AF26" i="15" s="1"/>
  <c r="N321" i="14"/>
  <c r="AD27" i="15" s="1"/>
  <c r="O321" i="14"/>
  <c r="AE27" i="15" s="1"/>
  <c r="P321" i="14"/>
  <c r="AF27" i="15" s="1"/>
  <c r="N322" i="14"/>
  <c r="AD28" i="15" s="1"/>
  <c r="O322" i="14"/>
  <c r="AE28" i="15" s="1"/>
  <c r="P322" i="14"/>
  <c r="AF28" i="15" s="1"/>
  <c r="N323" i="14"/>
  <c r="AD29" i="15" s="1"/>
  <c r="O323" i="14"/>
  <c r="AE29" i="15" s="1"/>
  <c r="P323" i="14"/>
  <c r="AF29" i="15" s="1"/>
  <c r="M323" i="14"/>
  <c r="M322" i="14"/>
  <c r="M321" i="14"/>
  <c r="M320" i="14"/>
  <c r="N316" i="14"/>
  <c r="AD22" i="15" s="1"/>
  <c r="O316" i="14"/>
  <c r="AE22" i="15" s="1"/>
  <c r="P316" i="14"/>
  <c r="AF22" i="15" s="1"/>
  <c r="N317" i="14"/>
  <c r="AD23" i="15" s="1"/>
  <c r="O317" i="14"/>
  <c r="AE23" i="15" s="1"/>
  <c r="P317" i="14"/>
  <c r="AF23" i="15" s="1"/>
  <c r="N318" i="14"/>
  <c r="AD24" i="15" s="1"/>
  <c r="O318" i="14"/>
  <c r="AE24" i="15" s="1"/>
  <c r="P318" i="14"/>
  <c r="AF24" i="15" s="1"/>
  <c r="N319" i="14"/>
  <c r="AD25" i="15" s="1"/>
  <c r="O319" i="14"/>
  <c r="AE25" i="15" s="1"/>
  <c r="P319" i="14"/>
  <c r="AF25" i="15" s="1"/>
  <c r="M319" i="14"/>
  <c r="M318" i="14"/>
  <c r="M317" i="14"/>
  <c r="M316" i="14"/>
  <c r="N312" i="14"/>
  <c r="AQ235" i="14"/>
  <c r="P312" i="14"/>
  <c r="N313" i="14"/>
  <c r="O313" i="14"/>
  <c r="P313" i="14"/>
  <c r="N314" i="14"/>
  <c r="O314" i="14"/>
  <c r="P314" i="14"/>
  <c r="N315" i="14"/>
  <c r="O315" i="14"/>
  <c r="P315" i="14"/>
  <c r="M315" i="14"/>
  <c r="M314" i="14"/>
  <c r="M313" i="14"/>
  <c r="N300" i="14"/>
  <c r="AD14" i="15" s="1"/>
  <c r="O300" i="14"/>
  <c r="AE14" i="15" s="1"/>
  <c r="P300" i="14"/>
  <c r="AF14" i="15" s="1"/>
  <c r="N301" i="14"/>
  <c r="AD15" i="15" s="1"/>
  <c r="O301" i="14"/>
  <c r="AE15" i="15" s="1"/>
  <c r="P301" i="14"/>
  <c r="AF15" i="15" s="1"/>
  <c r="N292" i="14"/>
  <c r="O292" i="14"/>
  <c r="P292" i="14"/>
  <c r="N293" i="14"/>
  <c r="AD7" i="15" s="1"/>
  <c r="O293" i="14"/>
  <c r="AE7" i="15" s="1"/>
  <c r="P293" i="14"/>
  <c r="AF7" i="15" s="1"/>
  <c r="N294" i="14"/>
  <c r="AD8" i="15" s="1"/>
  <c r="O294" i="14"/>
  <c r="AE8" i="15" s="1"/>
  <c r="P294" i="14"/>
  <c r="AF8" i="15" s="1"/>
  <c r="N295" i="14"/>
  <c r="AD9" i="15" s="1"/>
  <c r="O295" i="14"/>
  <c r="AE9" i="15" s="1"/>
  <c r="P295" i="14"/>
  <c r="AF9" i="15" s="1"/>
  <c r="N296" i="14"/>
  <c r="AD10" i="15" s="1"/>
  <c r="O296" i="14"/>
  <c r="AE10" i="15" s="1"/>
  <c r="P296" i="14"/>
  <c r="AF10" i="15" s="1"/>
  <c r="N297" i="14"/>
  <c r="AD11" i="15" s="1"/>
  <c r="O297" i="14"/>
  <c r="AE11" i="15" s="1"/>
  <c r="P297" i="14"/>
  <c r="AF11" i="15" s="1"/>
  <c r="M297" i="14"/>
  <c r="AC11" i="15" s="1"/>
  <c r="M296" i="14"/>
  <c r="AC10" i="15" s="1"/>
  <c r="M295" i="14"/>
  <c r="AC9" i="15" s="1"/>
  <c r="M294" i="14"/>
  <c r="AC8" i="15" s="1"/>
  <c r="M293" i="14"/>
  <c r="AC7" i="15" s="1"/>
  <c r="M292" i="14"/>
  <c r="AF6" i="15" l="1"/>
  <c r="AE6" i="15"/>
  <c r="AD6" i="15"/>
  <c r="AC6" i="15"/>
  <c r="AO237" i="14"/>
  <c r="AC26" i="15"/>
  <c r="AO236" i="14"/>
  <c r="AC22" i="15"/>
  <c r="AO240" i="14"/>
  <c r="AC23" i="15"/>
  <c r="AO244" i="14"/>
  <c r="AC24" i="15"/>
  <c r="AO241" i="14"/>
  <c r="AC27" i="15"/>
  <c r="AO245" i="14"/>
  <c r="AC28" i="15"/>
  <c r="AO249" i="14"/>
  <c r="AC29" i="15"/>
  <c r="AO248" i="14"/>
  <c r="AC25" i="15"/>
  <c r="AO250" i="14"/>
  <c r="AC33" i="15"/>
  <c r="AQ247" i="14"/>
  <c r="AE21" i="15"/>
  <c r="AP247" i="14"/>
  <c r="AD21" i="15"/>
  <c r="AR247" i="14"/>
  <c r="AF21" i="15"/>
  <c r="AO247" i="14"/>
  <c r="AC21" i="15"/>
  <c r="AR243" i="14"/>
  <c r="AF20" i="15"/>
  <c r="AQ243" i="14"/>
  <c r="AE20" i="15"/>
  <c r="AP243" i="14"/>
  <c r="AD20" i="15"/>
  <c r="AO243" i="14"/>
  <c r="AC20" i="15"/>
  <c r="AO246" i="14"/>
  <c r="AC32" i="15"/>
  <c r="AO242" i="14"/>
  <c r="AC31" i="15"/>
  <c r="AQ239" i="14"/>
  <c r="AE19" i="15"/>
  <c r="AP239" i="14"/>
  <c r="AD19" i="15"/>
  <c r="AO239" i="14"/>
  <c r="AC19" i="15"/>
  <c r="AR239" i="14"/>
  <c r="AF19" i="15"/>
  <c r="AO238" i="14"/>
  <c r="AC30" i="15"/>
  <c r="AP235" i="14"/>
  <c r="AD18" i="15"/>
  <c r="AR235" i="14"/>
  <c r="AF18" i="15"/>
  <c r="AO235" i="14"/>
  <c r="AC18" i="15"/>
  <c r="AP244" i="14"/>
  <c r="AR240" i="14"/>
  <c r="AQ240" i="14"/>
  <c r="AQ241" i="14"/>
  <c r="AQ242" i="14"/>
  <c r="AR241" i="14"/>
  <c r="AR242" i="14"/>
  <c r="AR248" i="14"/>
  <c r="AP240" i="14"/>
  <c r="AR249" i="14"/>
  <c r="AP241" i="14"/>
  <c r="AR250" i="14"/>
  <c r="AP242" i="14"/>
  <c r="AP245" i="14"/>
  <c r="AR236" i="14"/>
  <c r="AR237" i="14"/>
  <c r="AR238" i="14"/>
  <c r="AP248" i="14"/>
  <c r="AQ236" i="14"/>
  <c r="AP249" i="14"/>
  <c r="AQ237" i="14"/>
  <c r="AP250" i="14"/>
  <c r="AQ238" i="14"/>
  <c r="AQ248" i="14"/>
  <c r="AQ250" i="14"/>
  <c r="AR244" i="14"/>
  <c r="AP236" i="14"/>
  <c r="AR245" i="14"/>
  <c r="AP237" i="14"/>
  <c r="AR246" i="14"/>
  <c r="AP238" i="14"/>
  <c r="AP246" i="14"/>
  <c r="AQ249" i="14"/>
  <c r="AQ244" i="14"/>
  <c r="AQ245" i="14"/>
  <c r="AQ246" i="14"/>
  <c r="P311" i="14"/>
  <c r="AQ196" i="14" s="1"/>
  <c r="P308" i="14"/>
  <c r="AQ193" i="14" s="1"/>
  <c r="O308" i="14"/>
  <c r="AP193" i="14" s="1"/>
  <c r="N308" i="14"/>
  <c r="AO193" i="14" s="1"/>
  <c r="P355" i="14"/>
  <c r="AQ211" i="14" s="1"/>
  <c r="O358" i="14"/>
  <c r="AP214" i="14" s="1"/>
  <c r="P356" i="14"/>
  <c r="AQ212" i="14" s="1"/>
  <c r="P358" i="14"/>
  <c r="AQ214" i="14" s="1"/>
  <c r="M311" i="14"/>
  <c r="P310" i="14"/>
  <c r="AQ195" i="14" s="1"/>
  <c r="O309" i="14"/>
  <c r="AP194" i="14" s="1"/>
  <c r="O310" i="14"/>
  <c r="AP195" i="14" s="1"/>
  <c r="N309" i="14"/>
  <c r="AO194" i="14" s="1"/>
  <c r="M308" i="14"/>
  <c r="M309" i="14"/>
  <c r="O311" i="14"/>
  <c r="AP196" i="14" s="1"/>
  <c r="N310" i="14"/>
  <c r="AO195" i="14" s="1"/>
  <c r="M310" i="14"/>
  <c r="AN195" i="14" s="1"/>
  <c r="N311" i="14"/>
  <c r="AO196" i="14" s="1"/>
  <c r="P309" i="14"/>
  <c r="AQ194" i="14" s="1"/>
  <c r="N306" i="14"/>
  <c r="O291" i="14"/>
  <c r="N291" i="14"/>
  <c r="M291" i="14"/>
  <c r="P291" i="14"/>
  <c r="N304" i="14"/>
  <c r="M306" i="14"/>
  <c r="N305" i="14"/>
  <c r="O306" i="14"/>
  <c r="P306" i="14"/>
  <c r="O304" i="14"/>
  <c r="P307" i="14"/>
  <c r="N307" i="14"/>
  <c r="P304" i="14"/>
  <c r="O305" i="14"/>
  <c r="O307" i="14"/>
  <c r="P305" i="14"/>
  <c r="O299" i="14"/>
  <c r="AE13" i="15" s="1"/>
  <c r="P352" i="14"/>
  <c r="N299" i="14"/>
  <c r="AD13" i="15" s="1"/>
  <c r="M304" i="14"/>
  <c r="P354" i="14"/>
  <c r="O354" i="14"/>
  <c r="P351" i="14"/>
  <c r="P299" i="14"/>
  <c r="AF13" i="15" s="1"/>
  <c r="M305" i="14"/>
  <c r="M307" i="14"/>
  <c r="M299" i="14"/>
  <c r="AC13" i="15" s="1"/>
  <c r="AC5" i="15" l="1"/>
  <c r="AO191" i="14"/>
  <c r="AD5" i="15"/>
  <c r="AP191" i="14"/>
  <c r="AE5" i="15"/>
  <c r="AQ191" i="14"/>
  <c r="AF5" i="15"/>
  <c r="AN191" i="14"/>
  <c r="AN196" i="14"/>
  <c r="AN194" i="14"/>
  <c r="AN193" i="14"/>
  <c r="G369" i="14"/>
  <c r="G373" i="14" s="1"/>
  <c r="G367" i="14"/>
  <c r="G371" i="14" s="1"/>
  <c r="G370" i="14"/>
  <c r="G374" i="14" s="1"/>
  <c r="G368" i="14"/>
  <c r="G372" i="14" s="1"/>
  <c r="AP192" i="14"/>
  <c r="AQ192" i="14"/>
  <c r="AN192" i="14"/>
  <c r="AO192" i="14"/>
  <c r="G319" i="14"/>
  <c r="G425" i="14" s="1"/>
  <c r="G318" i="14"/>
  <c r="G424" i="14" s="1"/>
  <c r="G316" i="14"/>
  <c r="G422" i="14" s="1"/>
  <c r="AP197" i="14" l="1"/>
  <c r="AO197" i="14"/>
  <c r="AQ197" i="14"/>
  <c r="AN197" i="14"/>
  <c r="G322" i="14"/>
  <c r="G323" i="14"/>
  <c r="G320" i="14"/>
  <c r="L313" i="14"/>
  <c r="L315" i="14"/>
  <c r="L314" i="14"/>
  <c r="L312" i="14"/>
  <c r="G317" i="14"/>
  <c r="G423" i="14" s="1"/>
  <c r="AN235" i="14" l="1"/>
  <c r="AB18" i="15"/>
  <c r="AN247" i="14"/>
  <c r="AB21" i="15"/>
  <c r="AN239" i="14"/>
  <c r="AB19" i="15"/>
  <c r="AN243" i="14"/>
  <c r="AB20" i="15"/>
  <c r="G324" i="14"/>
  <c r="G430" i="14" s="1"/>
  <c r="G426" i="14"/>
  <c r="G326" i="14"/>
  <c r="G432" i="14" s="1"/>
  <c r="G428" i="14"/>
  <c r="G327" i="14"/>
  <c r="G433" i="14" s="1"/>
  <c r="G429" i="14"/>
  <c r="Q315" i="14"/>
  <c r="Q312" i="14"/>
  <c r="Q313" i="14"/>
  <c r="Q314" i="14"/>
  <c r="G321" i="14"/>
  <c r="U9" i="9"/>
  <c r="U10" i="9"/>
  <c r="T8" i="9"/>
  <c r="T9" i="9"/>
  <c r="T10" i="9"/>
  <c r="T7" i="9"/>
  <c r="T3" i="9" l="1"/>
  <c r="AS247" i="14"/>
  <c r="AG21" i="15"/>
  <c r="AS243" i="14"/>
  <c r="AG20" i="15"/>
  <c r="AS239" i="14"/>
  <c r="AG19" i="15"/>
  <c r="AS235" i="14"/>
  <c r="AG18" i="15"/>
  <c r="G325" i="14"/>
  <c r="G431" i="14" s="1"/>
  <c r="G427" i="14"/>
  <c r="L320" i="14"/>
  <c r="L318" i="14"/>
  <c r="L326" i="14"/>
  <c r="L316" i="14"/>
  <c r="L324" i="14"/>
  <c r="L322" i="14"/>
  <c r="L317" i="14"/>
  <c r="L325" i="14"/>
  <c r="L323" i="14"/>
  <c r="L321" i="14"/>
  <c r="L319" i="14"/>
  <c r="L327" i="14"/>
  <c r="L292" i="14"/>
  <c r="L296" i="14"/>
  <c r="L301" i="14"/>
  <c r="L293" i="14"/>
  <c r="L297" i="14"/>
  <c r="L294" i="14"/>
  <c r="L300" i="14"/>
  <c r="L295" i="14"/>
  <c r="AN245" i="14" l="1"/>
  <c r="AB28" i="15"/>
  <c r="AN250" i="14"/>
  <c r="AB33" i="15"/>
  <c r="R296" i="14"/>
  <c r="AH10" i="15" s="1"/>
  <c r="AB10" i="15"/>
  <c r="AN238" i="14"/>
  <c r="AB30" i="15"/>
  <c r="AN244" i="14"/>
  <c r="AB24" i="15"/>
  <c r="R292" i="14"/>
  <c r="AB6" i="15"/>
  <c r="AH9" i="15"/>
  <c r="AB9" i="15"/>
  <c r="AN236" i="14"/>
  <c r="AB22" i="15"/>
  <c r="AN248" i="14"/>
  <c r="AB25" i="15"/>
  <c r="AN246" i="14"/>
  <c r="AB32" i="15"/>
  <c r="R294" i="14"/>
  <c r="AH8" i="15" s="1"/>
  <c r="AB8" i="15"/>
  <c r="AN241" i="14"/>
  <c r="AB27" i="15"/>
  <c r="R297" i="14"/>
  <c r="AH11" i="15" s="1"/>
  <c r="AB11" i="15"/>
  <c r="AN249" i="14"/>
  <c r="AB29" i="15"/>
  <c r="AN237" i="14"/>
  <c r="AB26" i="15"/>
  <c r="R293" i="14"/>
  <c r="AH7" i="15" s="1"/>
  <c r="AB7" i="15"/>
  <c r="AN242" i="14"/>
  <c r="AB31" i="15"/>
  <c r="AN240" i="14"/>
  <c r="AB23" i="15"/>
  <c r="R300" i="14"/>
  <c r="AH14" i="15" s="1"/>
  <c r="AB14" i="15"/>
  <c r="R301" i="14"/>
  <c r="AH15" i="15" s="1"/>
  <c r="AB15" i="15"/>
  <c r="N425" i="14"/>
  <c r="K417" i="14"/>
  <c r="N429" i="14"/>
  <c r="N433" i="14"/>
  <c r="N421" i="14"/>
  <c r="Q317" i="14"/>
  <c r="Q326" i="14"/>
  <c r="Q316" i="14"/>
  <c r="Q301" i="14"/>
  <c r="AG15" i="15" s="1"/>
  <c r="Q321" i="14"/>
  <c r="Q296" i="14"/>
  <c r="AG10" i="15" s="1"/>
  <c r="Q297" i="14"/>
  <c r="AG11" i="15" s="1"/>
  <c r="Q293" i="14"/>
  <c r="AG7" i="15" s="1"/>
  <c r="Q323" i="14"/>
  <c r="Q320" i="14"/>
  <c r="Q319" i="14"/>
  <c r="Q292" i="14"/>
  <c r="Q322" i="14"/>
  <c r="Q318" i="14"/>
  <c r="Q295" i="14"/>
  <c r="AG9" i="15" s="1"/>
  <c r="Q300" i="14"/>
  <c r="AG14" i="15" s="1"/>
  <c r="Q327" i="14"/>
  <c r="Q325" i="14"/>
  <c r="Q324" i="14"/>
  <c r="Q294" i="14"/>
  <c r="AG8" i="15" s="1"/>
  <c r="L311" i="14"/>
  <c r="L309" i="14"/>
  <c r="L310" i="14"/>
  <c r="AM195" i="14" s="1"/>
  <c r="AR195" i="14" s="1"/>
  <c r="L308" i="14"/>
  <c r="L304" i="14"/>
  <c r="L306" i="14"/>
  <c r="L307" i="14"/>
  <c r="L305" i="14"/>
  <c r="AG6" i="15" l="1"/>
  <c r="AH6" i="15"/>
  <c r="AS236" i="14"/>
  <c r="AG22" i="15"/>
  <c r="AS240" i="14"/>
  <c r="AG23" i="15"/>
  <c r="AS237" i="14"/>
  <c r="AG26" i="15"/>
  <c r="AS244" i="14"/>
  <c r="AG24" i="15"/>
  <c r="AS241" i="14"/>
  <c r="AG27" i="15"/>
  <c r="AS245" i="14"/>
  <c r="AG28" i="15"/>
  <c r="AS249" i="14"/>
  <c r="AG29" i="15"/>
  <c r="AS248" i="14"/>
  <c r="AG25" i="15"/>
  <c r="AS250" i="14"/>
  <c r="AG33" i="15"/>
  <c r="AS246" i="14"/>
  <c r="AG32" i="15"/>
  <c r="AS242" i="14"/>
  <c r="AG31" i="15"/>
  <c r="AS238" i="14"/>
  <c r="AG30" i="15"/>
  <c r="K307" i="14"/>
  <c r="F307" i="14" s="1"/>
  <c r="Q306" i="14"/>
  <c r="AM196" i="14"/>
  <c r="AR196" i="14" s="1"/>
  <c r="Q311" i="14"/>
  <c r="Q305" i="14"/>
  <c r="Q307" i="14"/>
  <c r="AM193" i="14"/>
  <c r="AR193" i="14" s="1"/>
  <c r="Q308" i="14"/>
  <c r="Q310" i="14"/>
  <c r="Q304" i="14"/>
  <c r="AM194" i="14"/>
  <c r="AR194" i="14" s="1"/>
  <c r="Q309" i="14"/>
  <c r="L291" i="14"/>
  <c r="F7" i="8"/>
  <c r="F8" i="8"/>
  <c r="F6" i="8"/>
  <c r="F5" i="8"/>
  <c r="F4" i="8"/>
  <c r="F3" i="8"/>
  <c r="L299" i="14"/>
  <c r="R291" i="14" l="1"/>
  <c r="AB5" i="15"/>
  <c r="R299" i="14"/>
  <c r="AH13" i="15" s="1"/>
  <c r="AB13" i="15"/>
  <c r="K354" i="14"/>
  <c r="R315" i="14"/>
  <c r="R323" i="14"/>
  <c r="R319" i="14"/>
  <c r="R327" i="14"/>
  <c r="AM191" i="14"/>
  <c r="Q291" i="14"/>
  <c r="AM192" i="14"/>
  <c r="AR192" i="14" s="1"/>
  <c r="Q299" i="14"/>
  <c r="AG13" i="15" s="1"/>
  <c r="N122" i="14"/>
  <c r="V6" i="15"/>
  <c r="N7" i="9"/>
  <c r="Q10" i="9"/>
  <c r="R8" i="9"/>
  <c r="R9" i="9"/>
  <c r="R10" i="9"/>
  <c r="R7" i="9"/>
  <c r="P7" i="9"/>
  <c r="N8" i="9"/>
  <c r="N9" i="9"/>
  <c r="N10" i="9"/>
  <c r="P8" i="9"/>
  <c r="P9" i="9"/>
  <c r="P10" i="9"/>
  <c r="P361" i="14"/>
  <c r="O10" i="9"/>
  <c r="A26" i="9"/>
  <c r="K3" i="7"/>
  <c r="K4" i="7"/>
  <c r="K5" i="7"/>
  <c r="K6" i="7"/>
  <c r="A21" i="7"/>
  <c r="A22" i="7"/>
  <c r="A23" i="7"/>
  <c r="A24" i="7"/>
  <c r="A25" i="7"/>
  <c r="A26" i="7"/>
  <c r="A27" i="7"/>
  <c r="A28" i="7"/>
  <c r="A29" i="7"/>
  <c r="A30" i="7"/>
  <c r="A31" i="7"/>
  <c r="A33" i="7"/>
  <c r="A34" i="7"/>
  <c r="A35" i="7"/>
  <c r="A36" i="7"/>
  <c r="A37" i="7"/>
  <c r="A38" i="7"/>
  <c r="O348" i="14" s="1"/>
  <c r="A20" i="7"/>
  <c r="K1" i="1"/>
  <c r="AM8" i="9"/>
  <c r="AL5" i="9"/>
  <c r="AJ9" i="9"/>
  <c r="AI8" i="9"/>
  <c r="AK4" i="9"/>
  <c r="AL6" i="9"/>
  <c r="AK8" i="9"/>
  <c r="AH9" i="9"/>
  <c r="AJ4" i="9"/>
  <c r="AI10" i="9"/>
  <c r="AH5" i="9"/>
  <c r="AI5" i="9"/>
  <c r="AM5" i="9"/>
  <c r="AK11" i="9"/>
  <c r="AJ7" i="9"/>
  <c r="AJ6" i="9"/>
  <c r="AK9" i="9"/>
  <c r="AK7" i="9"/>
  <c r="AI6" i="9"/>
  <c r="AJ10" i="9"/>
  <c r="AM6" i="9"/>
  <c r="AK6" i="9"/>
  <c r="AI7" i="9"/>
  <c r="AL11" i="9"/>
  <c r="AJ8" i="9"/>
  <c r="AH6" i="9"/>
  <c r="AI11" i="9"/>
  <c r="AM9" i="9"/>
  <c r="AI9" i="9"/>
  <c r="AL10" i="9"/>
  <c r="AL9" i="9"/>
  <c r="AH8" i="9"/>
  <c r="AH4" i="9"/>
  <c r="AK5" i="9"/>
  <c r="AH11" i="9"/>
  <c r="AL8" i="9"/>
  <c r="AK10" i="9"/>
  <c r="AL7" i="9"/>
  <c r="AJ11" i="9"/>
  <c r="AM4" i="9"/>
  <c r="AI4" i="9"/>
  <c r="AH10" i="9"/>
  <c r="AL4" i="9"/>
  <c r="AJ5" i="9"/>
  <c r="AH7" i="9"/>
  <c r="AM10" i="9"/>
  <c r="AM11" i="9"/>
  <c r="AM7" i="9"/>
  <c r="AG5" i="15" l="1"/>
  <c r="V5" i="15"/>
  <c r="AH5" i="15"/>
  <c r="N3" i="9"/>
  <c r="K414" i="14" s="1"/>
  <c r="P3" i="9"/>
  <c r="R3" i="9"/>
  <c r="AO15" i="15"/>
  <c r="O346" i="14"/>
  <c r="AT192" i="14"/>
  <c r="AU192" i="14" s="1"/>
  <c r="P357" i="14"/>
  <c r="AQ213" i="14" s="1"/>
  <c r="AP20" i="15"/>
  <c r="AU250" i="14"/>
  <c r="AH33" i="15"/>
  <c r="AU249" i="14"/>
  <c r="AH29" i="15"/>
  <c r="AU248" i="14"/>
  <c r="AH25" i="15"/>
  <c r="AU247" i="14"/>
  <c r="AH21" i="15"/>
  <c r="N361" i="14"/>
  <c r="N359" i="14"/>
  <c r="N362" i="14"/>
  <c r="P426" i="14"/>
  <c r="P428" i="14"/>
  <c r="P429" i="14"/>
  <c r="R429" i="14" s="1"/>
  <c r="Q426" i="14"/>
  <c r="Q427" i="14"/>
  <c r="P427" i="14"/>
  <c r="Q428" i="14"/>
  <c r="M368" i="14"/>
  <c r="AM27" i="15" s="1"/>
  <c r="O367" i="14"/>
  <c r="AO26" i="15" s="1"/>
  <c r="Q418" i="14"/>
  <c r="Q420" i="14"/>
  <c r="Q419" i="14"/>
  <c r="Q421" i="14"/>
  <c r="M360" i="14"/>
  <c r="M362" i="14"/>
  <c r="R362" i="14" s="1"/>
  <c r="M361" i="14"/>
  <c r="U7" i="9"/>
  <c r="Q411" i="14"/>
  <c r="P411" i="14"/>
  <c r="L347" i="14" s="1"/>
  <c r="AL14" i="15" s="1"/>
  <c r="M347" i="14"/>
  <c r="M346" i="14" s="1"/>
  <c r="P348" i="14"/>
  <c r="Q412" i="14"/>
  <c r="P412" i="14"/>
  <c r="L348" i="14" s="1"/>
  <c r="AL15" i="15" s="1"/>
  <c r="K1" i="7"/>
  <c r="K13" i="7" s="1"/>
  <c r="P430" i="14"/>
  <c r="P431" i="14"/>
  <c r="P432" i="14"/>
  <c r="P433" i="14"/>
  <c r="R433" i="14" s="1"/>
  <c r="Q430" i="14"/>
  <c r="Q431" i="14"/>
  <c r="Q432" i="14"/>
  <c r="Q422" i="14"/>
  <c r="P424" i="14"/>
  <c r="P425" i="14"/>
  <c r="R425" i="14" s="1"/>
  <c r="P422" i="14"/>
  <c r="AL22" i="15" s="1"/>
  <c r="Q423" i="14"/>
  <c r="Q424" i="14"/>
  <c r="P423" i="14"/>
  <c r="P420" i="14"/>
  <c r="L361" i="14" s="1"/>
  <c r="AL20" i="15" s="1"/>
  <c r="P419" i="14"/>
  <c r="P418" i="14"/>
  <c r="P421" i="14"/>
  <c r="AR191" i="14"/>
  <c r="AR197" i="14" s="1"/>
  <c r="AM197" i="14"/>
  <c r="N360" i="14"/>
  <c r="O361" i="14"/>
  <c r="M359" i="14"/>
  <c r="Q8" i="9"/>
  <c r="O9" i="9"/>
  <c r="N368" i="14"/>
  <c r="AN27" i="15" s="1"/>
  <c r="L5" i="7"/>
  <c r="L6" i="7"/>
  <c r="N347" i="14"/>
  <c r="O371" i="14"/>
  <c r="AO30" i="15" s="1"/>
  <c r="N373" i="14"/>
  <c r="P347" i="14"/>
  <c r="AP14" i="15" s="1"/>
  <c r="O369" i="14"/>
  <c r="AO28" i="15" s="1"/>
  <c r="S9" i="9"/>
  <c r="U8" i="9"/>
  <c r="O5" i="9"/>
  <c r="M373" i="14"/>
  <c r="AM32" i="15" s="1"/>
  <c r="N371" i="14"/>
  <c r="AN30" i="15" s="1"/>
  <c r="M372" i="14"/>
  <c r="AM31" i="15" s="1"/>
  <c r="O373" i="14"/>
  <c r="AO32" i="15" s="1"/>
  <c r="M367" i="14"/>
  <c r="AM26" i="15" s="1"/>
  <c r="O356" i="14"/>
  <c r="AP212" i="14" s="1"/>
  <c r="Q7" i="9"/>
  <c r="L1" i="7"/>
  <c r="L3" i="7"/>
  <c r="L4" i="7"/>
  <c r="S7" i="9"/>
  <c r="S10" i="9"/>
  <c r="O7" i="9"/>
  <c r="O8" i="9"/>
  <c r="S8" i="9"/>
  <c r="AN21" i="15" l="1"/>
  <c r="AN19" i="15"/>
  <c r="AO20" i="15"/>
  <c r="AN20" i="15"/>
  <c r="R359" i="14"/>
  <c r="AN18" i="15"/>
  <c r="R361" i="14"/>
  <c r="AV250" i="14"/>
  <c r="AM250" i="14"/>
  <c r="AM249" i="14"/>
  <c r="AV249" i="14"/>
  <c r="AV247" i="14"/>
  <c r="AM247" i="14"/>
  <c r="AV248" i="14"/>
  <c r="AM248" i="14"/>
  <c r="O18" i="9"/>
  <c r="R348" i="14"/>
  <c r="AR15" i="15" s="1"/>
  <c r="K304" i="14"/>
  <c r="AM14" i="15"/>
  <c r="R347" i="14"/>
  <c r="AR14" i="15" s="1"/>
  <c r="Q347" i="14"/>
  <c r="AQ14" i="15" s="1"/>
  <c r="AM13" i="15"/>
  <c r="AN14" i="15"/>
  <c r="N346" i="14"/>
  <c r="AN13" i="15" s="1"/>
  <c r="AO13" i="15"/>
  <c r="AP210" i="14"/>
  <c r="AP15" i="15"/>
  <c r="P346" i="14"/>
  <c r="AM21" i="15"/>
  <c r="AM20" i="15"/>
  <c r="AM19" i="15"/>
  <c r="AM18" i="15"/>
  <c r="R421" i="14"/>
  <c r="N357" i="14"/>
  <c r="AO213" i="14" s="1"/>
  <c r="AN32" i="15"/>
  <c r="N355" i="14"/>
  <c r="AO211" i="14" s="1"/>
  <c r="K7" i="7"/>
  <c r="P410" i="14"/>
  <c r="J59" i="14" s="1"/>
  <c r="F410" i="14" s="1"/>
  <c r="R412" i="14"/>
  <c r="Q417" i="14"/>
  <c r="M354" i="14"/>
  <c r="M358" i="14"/>
  <c r="N354" i="14"/>
  <c r="N358" i="14"/>
  <c r="AO214" i="14" s="1"/>
  <c r="L14" i="7"/>
  <c r="Q348" i="14"/>
  <c r="AQ15" i="15" s="1"/>
  <c r="N5" i="9"/>
  <c r="K14" i="7"/>
  <c r="O355" i="14"/>
  <c r="AP211" i="14" s="1"/>
  <c r="O351" i="14"/>
  <c r="Q361" i="14"/>
  <c r="M356" i="14"/>
  <c r="Q414" i="14"/>
  <c r="P416" i="14"/>
  <c r="Q416" i="14"/>
  <c r="Q415" i="14"/>
  <c r="P414" i="14"/>
  <c r="J61" i="14" s="1"/>
  <c r="F413" i="14" s="1"/>
  <c r="P415" i="14"/>
  <c r="P417" i="14"/>
  <c r="L360" i="14"/>
  <c r="L362" i="14"/>
  <c r="L359" i="14"/>
  <c r="AL18" i="15" s="1"/>
  <c r="R411" i="14"/>
  <c r="Q410" i="14"/>
  <c r="K415" i="14"/>
  <c r="R431" i="14"/>
  <c r="N427" i="14"/>
  <c r="N431" i="14"/>
  <c r="R419" i="14"/>
  <c r="R423" i="14"/>
  <c r="N423" i="14"/>
  <c r="N419" i="14"/>
  <c r="R427" i="14"/>
  <c r="R426" i="14"/>
  <c r="R422" i="14"/>
  <c r="N426" i="14"/>
  <c r="R418" i="14"/>
  <c r="N430" i="14"/>
  <c r="N422" i="14"/>
  <c r="R430" i="14"/>
  <c r="N418" i="14"/>
  <c r="R424" i="14"/>
  <c r="K416" i="14"/>
  <c r="N428" i="14"/>
  <c r="N420" i="14"/>
  <c r="R432" i="14"/>
  <c r="N432" i="14"/>
  <c r="R420" i="14"/>
  <c r="R428" i="14"/>
  <c r="N424" i="14"/>
  <c r="M357" i="14"/>
  <c r="M355" i="14"/>
  <c r="O357" i="14"/>
  <c r="AP213" i="14" s="1"/>
  <c r="N356" i="14"/>
  <c r="AO212" i="14" s="1"/>
  <c r="N353" i="14"/>
  <c r="P353" i="14"/>
  <c r="N352" i="14"/>
  <c r="O352" i="14"/>
  <c r="L370" i="14"/>
  <c r="R370" i="14" s="1"/>
  <c r="AL25" i="15"/>
  <c r="L374" i="14"/>
  <c r="L369" i="14"/>
  <c r="AL28" i="15" s="1"/>
  <c r="L367" i="14"/>
  <c r="AL26" i="15" s="1"/>
  <c r="L371" i="14"/>
  <c r="AL30" i="15" s="1"/>
  <c r="L368" i="14"/>
  <c r="AL27" i="15" s="1"/>
  <c r="AL23" i="15"/>
  <c r="AL24" i="15"/>
  <c r="L373" i="14"/>
  <c r="AL32" i="15" s="1"/>
  <c r="M352" i="14"/>
  <c r="N351" i="14"/>
  <c r="M353" i="14"/>
  <c r="M351" i="14"/>
  <c r="O353" i="14"/>
  <c r="L372" i="14"/>
  <c r="AL31" i="15" s="1"/>
  <c r="L7" i="7"/>
  <c r="Q5" i="9"/>
  <c r="Q18" i="9" s="1"/>
  <c r="O11" i="9"/>
  <c r="O17" i="9"/>
  <c r="L13" i="7"/>
  <c r="AQ20" i="15" l="1"/>
  <c r="AL19" i="15"/>
  <c r="R360" i="14"/>
  <c r="AL21" i="15"/>
  <c r="K351" i="14"/>
  <c r="F304" i="14"/>
  <c r="N18" i="9"/>
  <c r="N11" i="9"/>
  <c r="R367" i="14"/>
  <c r="AR18" i="15"/>
  <c r="M350" i="14"/>
  <c r="AL29" i="15"/>
  <c r="AR29" i="15"/>
  <c r="R371" i="14"/>
  <c r="AL33" i="15"/>
  <c r="R374" i="14"/>
  <c r="AP13" i="15"/>
  <c r="AN214" i="14"/>
  <c r="R417" i="14"/>
  <c r="N17" i="9"/>
  <c r="P5" i="9"/>
  <c r="Q374" i="14"/>
  <c r="AQ33" i="15" s="1"/>
  <c r="Q370" i="14"/>
  <c r="AQ29" i="15" s="1"/>
  <c r="Q362" i="14"/>
  <c r="Q367" i="14"/>
  <c r="AQ26" i="15" s="1"/>
  <c r="Q371" i="14"/>
  <c r="AQ30" i="15" s="1"/>
  <c r="Q368" i="14"/>
  <c r="AQ27" i="15" s="1"/>
  <c r="Q369" i="14"/>
  <c r="AQ28" i="15" s="1"/>
  <c r="Q359" i="14"/>
  <c r="Q372" i="14"/>
  <c r="AQ31" i="15" s="1"/>
  <c r="Q373" i="14"/>
  <c r="AQ32" i="15" s="1"/>
  <c r="Q360" i="14"/>
  <c r="AN212" i="14"/>
  <c r="AN211" i="14"/>
  <c r="P350" i="14"/>
  <c r="AN213" i="14"/>
  <c r="R416" i="14"/>
  <c r="R414" i="14"/>
  <c r="R415" i="14"/>
  <c r="N133" i="14" s="1"/>
  <c r="R410" i="14"/>
  <c r="Q413" i="14"/>
  <c r="L413" i="14"/>
  <c r="L434" i="14" s="1"/>
  <c r="M413" i="14"/>
  <c r="P413" i="14"/>
  <c r="AQ210" i="14"/>
  <c r="L346" i="14"/>
  <c r="AL13" i="15" s="1"/>
  <c r="AN210" i="14"/>
  <c r="L356" i="14"/>
  <c r="AM212" i="14" s="1"/>
  <c r="L358" i="14"/>
  <c r="R358" i="14" s="1"/>
  <c r="L357" i="14"/>
  <c r="AM213" i="14" s="1"/>
  <c r="L355" i="14"/>
  <c r="R355" i="14" s="1"/>
  <c r="L352" i="14"/>
  <c r="R352" i="14" s="1"/>
  <c r="L351" i="14"/>
  <c r="L354" i="14"/>
  <c r="R354" i="14" s="1"/>
  <c r="L353" i="14"/>
  <c r="R353" i="14" s="1"/>
  <c r="K305" i="14"/>
  <c r="F305" i="14" s="1"/>
  <c r="Q17" i="9"/>
  <c r="I8" i="8"/>
  <c r="K306" i="14"/>
  <c r="F306" i="14" s="1"/>
  <c r="O350" i="14"/>
  <c r="N350" i="14"/>
  <c r="M303" i="14"/>
  <c r="N303" i="14"/>
  <c r="O303" i="14"/>
  <c r="P303" i="14"/>
  <c r="S5" i="9"/>
  <c r="U5" i="9" s="1"/>
  <c r="Q11" i="9"/>
  <c r="AR21" i="15" l="1"/>
  <c r="AR33" i="15"/>
  <c r="AQ21" i="15"/>
  <c r="AQ19" i="15"/>
  <c r="AQ18" i="15"/>
  <c r="AF17" i="15"/>
  <c r="AP17" i="15"/>
  <c r="AR26" i="15"/>
  <c r="AR30" i="15"/>
  <c r="AO17" i="15"/>
  <c r="AE17" i="15"/>
  <c r="AD17" i="15"/>
  <c r="AC17" i="15"/>
  <c r="AN17" i="15"/>
  <c r="F351" i="14"/>
  <c r="N132" i="14"/>
  <c r="N134" i="14"/>
  <c r="N135" i="14"/>
  <c r="R351" i="14"/>
  <c r="R346" i="14"/>
  <c r="AR13" i="15" s="1"/>
  <c r="R357" i="14"/>
  <c r="AT213" i="14" s="1"/>
  <c r="AU213" i="14" s="1"/>
  <c r="Q346" i="14"/>
  <c r="AQ13" i="15" s="1"/>
  <c r="R356" i="14"/>
  <c r="AT212" i="14" s="1"/>
  <c r="AU212" i="14" s="1"/>
  <c r="R372" i="14"/>
  <c r="R368" i="14"/>
  <c r="R373" i="14"/>
  <c r="R369" i="14"/>
  <c r="AM17" i="15"/>
  <c r="P18" i="9"/>
  <c r="R5" i="9"/>
  <c r="P11" i="9"/>
  <c r="P17" i="9"/>
  <c r="Q354" i="14"/>
  <c r="Q358" i="14"/>
  <c r="F354" i="14"/>
  <c r="Q357" i="14"/>
  <c r="Q353" i="14"/>
  <c r="AM214" i="14"/>
  <c r="AR214" i="14" s="1"/>
  <c r="AT214" i="14"/>
  <c r="AR212" i="14"/>
  <c r="AR19" i="15"/>
  <c r="AM210" i="14"/>
  <c r="Q356" i="14"/>
  <c r="Q352" i="14"/>
  <c r="Q355" i="14"/>
  <c r="Q351" i="14"/>
  <c r="AR20" i="15"/>
  <c r="AR213" i="14"/>
  <c r="K353" i="14"/>
  <c r="F353" i="14" s="1"/>
  <c r="K352" i="14"/>
  <c r="F352" i="14" s="1"/>
  <c r="X8" i="15"/>
  <c r="R316" i="14"/>
  <c r="R324" i="14"/>
  <c r="R312" i="14"/>
  <c r="R320" i="14"/>
  <c r="R314" i="14"/>
  <c r="R322" i="14"/>
  <c r="R318" i="14"/>
  <c r="R326" i="14"/>
  <c r="R310" i="14"/>
  <c r="R321" i="14"/>
  <c r="R308" i="14"/>
  <c r="A234" i="14" s="1"/>
  <c r="R309" i="14"/>
  <c r="K234" i="14" s="1"/>
  <c r="R317" i="14"/>
  <c r="R325" i="14"/>
  <c r="R311" i="14"/>
  <c r="K245" i="14" s="1"/>
  <c r="R313" i="14"/>
  <c r="M434" i="14"/>
  <c r="N434" i="14" s="1"/>
  <c r="N413" i="14"/>
  <c r="R413" i="14"/>
  <c r="AO210" i="14"/>
  <c r="N131" i="14"/>
  <c r="X6" i="15" s="1"/>
  <c r="L329" i="14"/>
  <c r="U11" i="9"/>
  <c r="U17" i="9"/>
  <c r="U18" i="9"/>
  <c r="S17" i="9"/>
  <c r="S18" i="9"/>
  <c r="S11" i="9"/>
  <c r="A44" i="1"/>
  <c r="A45" i="1"/>
  <c r="A46" i="1"/>
  <c r="A47" i="1"/>
  <c r="A48" i="1"/>
  <c r="A49" i="1"/>
  <c r="A51" i="1"/>
  <c r="A52" i="1"/>
  <c r="A53" i="1"/>
  <c r="A54" i="1"/>
  <c r="A20" i="1"/>
  <c r="A21" i="1"/>
  <c r="A22" i="1"/>
  <c r="A23" i="1"/>
  <c r="A24" i="1"/>
  <c r="A25" i="1"/>
  <c r="A26" i="1"/>
  <c r="A28" i="1"/>
  <c r="A29" i="1"/>
  <c r="A30" i="1"/>
  <c r="A31" i="1"/>
  <c r="A32" i="1"/>
  <c r="A33" i="1"/>
  <c r="N340" i="14" s="1"/>
  <c r="AN7" i="15" s="1"/>
  <c r="A34" i="1"/>
  <c r="A35" i="1"/>
  <c r="A36" i="1"/>
  <c r="A37" i="1"/>
  <c r="A38" i="1"/>
  <c r="A39" i="1"/>
  <c r="A40" i="1"/>
  <c r="A41" i="1"/>
  <c r="A42" i="1"/>
  <c r="P407" i="14" s="1"/>
  <c r="L342" i="14" s="1"/>
  <c r="A19" i="1"/>
  <c r="K4" i="1"/>
  <c r="K5" i="1"/>
  <c r="K6" i="1"/>
  <c r="K3" i="1"/>
  <c r="X10" i="15" l="1"/>
  <c r="AR27" i="15"/>
  <c r="AR31" i="15"/>
  <c r="X9" i="15"/>
  <c r="AR28" i="15"/>
  <c r="AR32" i="15"/>
  <c r="AB35" i="15"/>
  <c r="AX5" i="15" s="1"/>
  <c r="AH18" i="15"/>
  <c r="X7" i="15"/>
  <c r="AT195" i="14"/>
  <c r="AU195" i="14" s="1"/>
  <c r="A245" i="14"/>
  <c r="R342" i="14"/>
  <c r="AR9" i="15" s="1"/>
  <c r="AL9" i="15"/>
  <c r="AU242" i="14"/>
  <c r="AH31" i="15"/>
  <c r="AU245" i="14"/>
  <c r="AH28" i="15"/>
  <c r="AU244" i="14"/>
  <c r="AH24" i="15"/>
  <c r="AU240" i="14"/>
  <c r="AH23" i="15"/>
  <c r="AU243" i="14"/>
  <c r="AH20" i="15"/>
  <c r="AU237" i="14"/>
  <c r="AH26" i="15"/>
  <c r="AU241" i="14"/>
  <c r="AH27" i="15"/>
  <c r="AU238" i="14"/>
  <c r="AH30" i="15"/>
  <c r="AU236" i="14"/>
  <c r="AH22" i="15"/>
  <c r="AU239" i="14"/>
  <c r="AH19" i="15"/>
  <c r="AU246" i="14"/>
  <c r="AH32" i="15"/>
  <c r="P406" i="14"/>
  <c r="L341" i="14" s="1"/>
  <c r="Q406" i="14"/>
  <c r="J60" i="14" s="1"/>
  <c r="K13" i="1"/>
  <c r="N341" i="14"/>
  <c r="AN8" i="15" s="1"/>
  <c r="T5" i="9"/>
  <c r="R17" i="9"/>
  <c r="R11" i="9"/>
  <c r="R18" i="9"/>
  <c r="Q409" i="14" a="1"/>
  <c r="Q409" i="14" s="1"/>
  <c r="P409" i="14"/>
  <c r="L344" i="14" s="1"/>
  <c r="AU214" i="14"/>
  <c r="Q350" i="14"/>
  <c r="Q342" i="14"/>
  <c r="AQ9" i="15" s="1"/>
  <c r="AR210" i="14"/>
  <c r="L350" i="14"/>
  <c r="I5" i="8"/>
  <c r="L303" i="14"/>
  <c r="O343" i="14"/>
  <c r="AO10" i="15" s="1"/>
  <c r="Q408" i="14"/>
  <c r="P408" i="14"/>
  <c r="L343" i="14" s="1"/>
  <c r="P405" i="14"/>
  <c r="L340" i="14" s="1"/>
  <c r="Q405" i="14"/>
  <c r="Q404" i="14"/>
  <c r="P404" i="14"/>
  <c r="AT194" i="14"/>
  <c r="AU194" i="14" s="1"/>
  <c r="AT193" i="14"/>
  <c r="AU193" i="14" s="1"/>
  <c r="AT196" i="14"/>
  <c r="AU196" i="14" s="1"/>
  <c r="AU235" i="14"/>
  <c r="AT210" i="14"/>
  <c r="AU210" i="14" s="1"/>
  <c r="O340" i="14"/>
  <c r="AO7" i="15" s="1"/>
  <c r="N343" i="14"/>
  <c r="AN10" i="15" s="1"/>
  <c r="N344" i="14"/>
  <c r="AN11" i="15" s="1"/>
  <c r="P343" i="14"/>
  <c r="AP10" i="15" s="1"/>
  <c r="P340" i="14"/>
  <c r="AP7" i="15" s="1"/>
  <c r="M341" i="14"/>
  <c r="AM8" i="15" s="1"/>
  <c r="O339" i="14"/>
  <c r="P339" i="14"/>
  <c r="M339" i="14"/>
  <c r="N339" i="14"/>
  <c r="L4" i="1"/>
  <c r="L5" i="1"/>
  <c r="O341" i="14"/>
  <c r="AO8" i="15" s="1"/>
  <c r="P344" i="14"/>
  <c r="AP11" i="15" s="1"/>
  <c r="M343" i="14"/>
  <c r="AM10" i="15" s="1"/>
  <c r="L6" i="1"/>
  <c r="M340" i="14"/>
  <c r="AM7" i="15" s="1"/>
  <c r="M344" i="14"/>
  <c r="AM11" i="15" s="1"/>
  <c r="N121" i="14"/>
  <c r="K12" i="1"/>
  <c r="L3" i="1"/>
  <c r="L1" i="1"/>
  <c r="K7" i="1"/>
  <c r="AQ17" i="15" l="1"/>
  <c r="AB17" i="15"/>
  <c r="AN6" i="15"/>
  <c r="AP6" i="15"/>
  <c r="V4" i="15"/>
  <c r="AV5" i="15" s="1"/>
  <c r="AO6" i="15"/>
  <c r="AV246" i="14"/>
  <c r="AM246" i="14"/>
  <c r="AV243" i="14"/>
  <c r="AM243" i="14"/>
  <c r="AV244" i="14"/>
  <c r="AM244" i="14"/>
  <c r="AV245" i="14"/>
  <c r="AM245" i="14"/>
  <c r="AM240" i="14"/>
  <c r="AV240" i="14"/>
  <c r="AM242" i="14"/>
  <c r="AV242" i="14"/>
  <c r="AV239" i="14"/>
  <c r="AM239" i="14"/>
  <c r="AM241" i="14"/>
  <c r="AV241" i="14"/>
  <c r="AM236" i="14"/>
  <c r="AV236" i="14"/>
  <c r="AM238" i="14"/>
  <c r="AV238" i="14"/>
  <c r="AM235" i="14"/>
  <c r="AV235" i="14"/>
  <c r="AM237" i="14"/>
  <c r="AV237" i="14"/>
  <c r="R406" i="14"/>
  <c r="M338" i="14"/>
  <c r="AM6" i="15"/>
  <c r="R341" i="14"/>
  <c r="AR8" i="15" s="1"/>
  <c r="AL8" i="15"/>
  <c r="AL7" i="15"/>
  <c r="R340" i="14"/>
  <c r="AR7" i="15" s="1"/>
  <c r="R344" i="14"/>
  <c r="AR11" i="15" s="1"/>
  <c r="AL11" i="15"/>
  <c r="R343" i="14"/>
  <c r="AR10" i="15" s="1"/>
  <c r="AL10" i="15"/>
  <c r="AL17" i="15"/>
  <c r="R350" i="14"/>
  <c r="R409" i="14"/>
  <c r="T18" i="9"/>
  <c r="T11" i="9"/>
  <c r="T17" i="9"/>
  <c r="Q303" i="14"/>
  <c r="Q340" i="14"/>
  <c r="AQ7" i="15" s="1"/>
  <c r="Q341" i="14"/>
  <c r="AQ8" i="15" s="1"/>
  <c r="Q343" i="14"/>
  <c r="AQ10" i="15" s="1"/>
  <c r="Q344" i="14"/>
  <c r="AQ11" i="15" s="1"/>
  <c r="G6" i="8"/>
  <c r="R303" i="14"/>
  <c r="P403" i="14"/>
  <c r="R408" i="14"/>
  <c r="R405" i="14"/>
  <c r="R404" i="14"/>
  <c r="J58" i="14"/>
  <c r="Q403" i="14"/>
  <c r="I7" i="8"/>
  <c r="I3" i="8"/>
  <c r="I6" i="8"/>
  <c r="N338" i="14"/>
  <c r="O338" i="14"/>
  <c r="L339" i="14"/>
  <c r="I2" i="8"/>
  <c r="P338" i="14"/>
  <c r="I4" i="8"/>
  <c r="L7" i="1"/>
  <c r="L12" i="1"/>
  <c r="L13" i="1"/>
  <c r="AH17" i="15" l="1"/>
  <c r="AR17" i="15"/>
  <c r="AM5" i="15"/>
  <c r="AQ209" i="14"/>
  <c r="AP5" i="15"/>
  <c r="AP209" i="14"/>
  <c r="AO5" i="15"/>
  <c r="AO209" i="14"/>
  <c r="AN5" i="15"/>
  <c r="R339" i="14"/>
  <c r="AL6" i="15"/>
  <c r="Q329" i="14"/>
  <c r="AG17" i="15"/>
  <c r="P434" i="14"/>
  <c r="L338" i="14"/>
  <c r="AN209" i="14"/>
  <c r="Q339" i="14"/>
  <c r="J57" i="14"/>
  <c r="F403" i="14" s="1"/>
  <c r="R403" i="14"/>
  <c r="Q434" i="14"/>
  <c r="O376" i="14"/>
  <c r="M376" i="14"/>
  <c r="N376" i="14"/>
  <c r="P376" i="14"/>
  <c r="AR6" i="15" l="1"/>
  <c r="AP35" i="15"/>
  <c r="BI5" i="15" s="1"/>
  <c r="AG35" i="15"/>
  <c r="BC5" i="15" s="1"/>
  <c r="AN35" i="15"/>
  <c r="BG5" i="15" s="1"/>
  <c r="AM35" i="15"/>
  <c r="BF5" i="15" s="1"/>
  <c r="AO35" i="15"/>
  <c r="BH5" i="15" s="1"/>
  <c r="AQ6" i="15"/>
  <c r="Q338" i="14"/>
  <c r="AL5" i="15"/>
  <c r="R338" i="14"/>
  <c r="R434" i="14"/>
  <c r="N129" i="14" s="1"/>
  <c r="AM209" i="14"/>
  <c r="AR209" i="14" s="1"/>
  <c r="N130" i="14"/>
  <c r="G8" i="8"/>
  <c r="G7" i="8"/>
  <c r="G5" i="8"/>
  <c r="G4" i="8"/>
  <c r="G3" i="8"/>
  <c r="L376" i="14"/>
  <c r="AL35" i="15" l="1"/>
  <c r="BE5" i="15" s="1"/>
  <c r="X5" i="15"/>
  <c r="X4" i="15"/>
  <c r="AW5" i="15" s="1"/>
  <c r="AR5" i="15"/>
  <c r="Q376" i="14"/>
  <c r="AQ5" i="15"/>
  <c r="AT209" i="14"/>
  <c r="AU209" i="14" s="1"/>
  <c r="AT211" i="14"/>
  <c r="AM211" i="14"/>
  <c r="AR211" i="14" s="1"/>
  <c r="G2" i="8"/>
  <c r="R376" i="14"/>
  <c r="AQ35" i="15" l="1"/>
  <c r="BJ5" i="15" s="1"/>
  <c r="C167" i="14"/>
  <c r="AR35" i="15"/>
  <c r="AU211" i="14"/>
  <c r="BK5" i="15" l="1"/>
  <c r="P329" i="14"/>
  <c r="O329" i="14"/>
  <c r="N329" i="14"/>
  <c r="AT191" i="14"/>
  <c r="AU191" i="14" s="1"/>
  <c r="M329" i="14"/>
  <c r="AD35" i="15" l="1"/>
  <c r="AZ5" i="15" s="1"/>
  <c r="AE35" i="15"/>
  <c r="BA5" i="15" s="1"/>
  <c r="AF35" i="15"/>
  <c r="BB5" i="15" s="1"/>
  <c r="AC35" i="15"/>
  <c r="AY5" i="15" s="1"/>
  <c r="R329" i="14"/>
  <c r="F2" i="8"/>
  <c r="AH35" i="15" l="1"/>
  <c r="C165" i="14"/>
  <c r="AT197" i="14"/>
  <c r="AU197" i="14" s="1"/>
  <c r="BD5" i="1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<sst xmlns="http://schemas.openxmlformats.org/spreadsheetml/2006/main" count="1893" uniqueCount="545">
  <si>
    <t>Commentaire</t>
  </si>
  <si>
    <t>CONTEXTE</t>
  </si>
  <si>
    <t>AUDIT DU CIRCUIT DES GAZ A USAGE MEDICAL</t>
  </si>
  <si>
    <t>Stockage</t>
  </si>
  <si>
    <t>Les bouteilles de gaz à usage médical sont transportées dans les services utilisateurs et auprès des patients à l'aide de moyen approprié (chariots), en position verticale</t>
  </si>
  <si>
    <t>Administration</t>
  </si>
  <si>
    <t>Avant chaque administration, l'identité du gaz est vérifiée par lecture de l'étiquette sur le corps de la bouteille, de la péremption, de l'intégrité de la bouteille et de la présence d'équipements spécifiques nécessaires</t>
  </si>
  <si>
    <t>Avant l'administration, le personnel s'assure de l'identité du patient</t>
  </si>
  <si>
    <t>A la suite de l'administration, lorsque la bouteille est vide, celle-ci est transportée à l'aide de moyen approprié, robinet fermé et stockée dans le local dédié, dans la zone dédiée aux bouteilles vides et arrimée</t>
  </si>
  <si>
    <t>Avant l'administration, le personnel informe le patient des mesures de sécurité à respecter lors de l'inhalation de gaz à usage médical</t>
  </si>
  <si>
    <t>Politique</t>
  </si>
  <si>
    <t>ANSM - Dossier gaz à usage médical</t>
  </si>
  <si>
    <t>Définitions, règlementation sur l'identification, principes généraux, recommandations d'utilisation, surveillance</t>
  </si>
  <si>
    <t>ANSM - Risque et précaution d'emploi liés à l'utilisation des gaz à usage médical</t>
  </si>
  <si>
    <t>Définitions, risques, précautions générales, conduites à tenir en cas d'incident, recommandations d'utilisation, signalement des incidents</t>
  </si>
  <si>
    <t>Section 16 de l'arrêté du 25 juin 1980 Livre II, Titre II, Chapitre IX - conditions d'installation des gaz médicaux</t>
  </si>
  <si>
    <t>Magasins et centrales de stockage, réseaux de distribution, distribution par récipients mobiles, consignes, entretien, vérifications techniques</t>
  </si>
  <si>
    <t>Arrêté du 22 octobre 1982 - dispositifs amovibles de sécurité des circuits d'alimentation en gaz médicaux</t>
  </si>
  <si>
    <t>Conformité à la norme NFS 90-116 (prises, embouts, raccords), identification des circuits des gaz à usage médical</t>
  </si>
  <si>
    <t>Arrêté du 22 octobre 1982 - dispositions de sécurité pour les appareils de distribution de gaz médicaux</t>
  </si>
  <si>
    <t>Dispositifs amovibles spécifiques à chaque gaz, non interchangeable pour éviter toute confusion</t>
  </si>
  <si>
    <t>Installations, magasins et centrales de stockage, local de stockage, réseau de distribution, récipients mobiles, entretien et vérifications techniques</t>
  </si>
  <si>
    <t>Gestion documentaire</t>
  </si>
  <si>
    <t>Formation</t>
  </si>
  <si>
    <t>Auto-évaluation</t>
  </si>
  <si>
    <t>OUI</t>
  </si>
  <si>
    <t>NON</t>
  </si>
  <si>
    <t>PARTIEL</t>
  </si>
  <si>
    <t>Service 1</t>
  </si>
  <si>
    <t>Service 2</t>
  </si>
  <si>
    <t>Service 3</t>
  </si>
  <si>
    <t>Réponse</t>
  </si>
  <si>
    <t>NON APPLICABLE</t>
  </si>
  <si>
    <t>Focus bouteilles d'oxygène</t>
  </si>
  <si>
    <t>Focus bouteilles de MEOPA</t>
  </si>
  <si>
    <t>Arrêté du 10 décembre 2004 - dispositions complétant et modifiant le règlement de sécurité contre les risques d'incendie et de panique dans les établissements recevant du public</t>
  </si>
  <si>
    <t>Les prises murales des gaz à usage médical sont clairement identifiées avec le nom du gaz correspondant de manière à éviter tout risque de confusion</t>
  </si>
  <si>
    <t>Les débitmètres de l'air à usage médical sont branchés uniquement sur prescription médicale et retirés après chaque utilisation</t>
  </si>
  <si>
    <t>Il existe une commission des gaz dans l'ES et elle se réunit régulièrement</t>
  </si>
  <si>
    <t>L'administration est tracée dans le dossier informatisé du patient</t>
  </si>
  <si>
    <t>Gestion des risques</t>
  </si>
  <si>
    <t>Prescription</t>
  </si>
  <si>
    <t>Oxygène</t>
  </si>
  <si>
    <t>MEOPA</t>
  </si>
  <si>
    <t>L'administration de gaz médicaux ayant le statut de médicament est réalisée au regard de la prescription médicale</t>
  </si>
  <si>
    <t>Lors de modifications d'un réseau de fluides médicaux, un contrôle est systématiquement réalisé par un pharmacien et un analyseur de gaz</t>
  </si>
  <si>
    <t>Le réseau de fluides médicaux est dimensionné aux besoins de l'établissement (oxygène en particulier)</t>
  </si>
  <si>
    <t>La qualité des gaz médicaux dispensés sur le réseau est contrôlée annuellement au regard de la Pharmacopée Européenne en vigueur</t>
  </si>
  <si>
    <t>Il existe une procédure relative à la dispensation d'un gaz à usage médical en urgence et en dehors des horaires d'ouverture de la pharmacie</t>
  </si>
  <si>
    <t xml:space="preserve">Les réseaux de protoxyde d'azote (N2O) ont été arrêtés </t>
  </si>
  <si>
    <t>Les numéros des opérateurs réalisant la télémaintenance des installations sont accessibles et joignables 24h/24 et 7j/7 auprès des équipes de sécurité de chaque site et du pharmacien d'astreinte</t>
  </si>
  <si>
    <t>N° de critère</t>
  </si>
  <si>
    <t>Une fiche de déclaration d'évènement indésirable est mise à la disposition des équipes dans votre établissement</t>
  </si>
  <si>
    <t>L'établissement dispose d'un Plan de Continuité et de Reprise d'Activité (PCRA)</t>
  </si>
  <si>
    <t>Une délégation de la gestion, sous la responsabilité du pharmacien est prévue pour la réception, le transport des bouteilles mises à disposition et le retour des bouteilles vides</t>
  </si>
  <si>
    <t>Il existe un document décrivant la politique qualité/sécurité/efficience des gaz à usage médical au sein de la structure</t>
  </si>
  <si>
    <t>Un plan de formation pluriannuel, pluriprofessionnel et pluridisciplinaire est défini sur le circuit et l'utilisation des gaz à usage médical</t>
  </si>
  <si>
    <t>Il existe un protocole relatif aux conduites à tenir en cas d'erreur d'administration de gaz à usage médical, notamment de MEOPA à la place de l'oxygène</t>
  </si>
  <si>
    <t>Les équipes en charge de la manipulation des gaz à usage médical sont informées que les erreurs liés à ces produits sont inscrites sur la liste des never events</t>
  </si>
  <si>
    <t>La ou les pièces de stockage des gaz à usage médical contiennent les informations relatives à la sécurité de stockage des bouteilles de gaz (interdiction de fumer, mesures de sécurité) facilement visibles</t>
  </si>
  <si>
    <t>Les zones de stockage de chaque bouteille de gaz à usage médical (oxygène, MEOPA…) sont clairement identifiées, les bouteilles vides sont séparées des bouteilles pleines</t>
  </si>
  <si>
    <t>Les bouteilles de gaz à usage médical sont stockées robinet fermé, en position verticale et arrimées par tout moyen approprié (chaînes, crochets…) afin de les protéger des risques de chute et de choc</t>
  </si>
  <si>
    <t>Installation de gaz</t>
  </si>
  <si>
    <t>Pharmacien</t>
  </si>
  <si>
    <t>En l'absence de local ou zone de stockage dédié aux gaz à usage médical dans le service, les bouteilles proviennent directement de la PUI et retournent à la PUI sans stockage hors patient et hors zone dédiée et sécurisée</t>
  </si>
  <si>
    <t>Les bouteilles de MEOPA ne sont administrées que sur la durée mentionnée sur l'ordonnance (liste I)</t>
  </si>
  <si>
    <t>Les bouteilles de MEOPA ne sont délivrées que pour la durée précisée sur l'ordonnance préalablement réalisée (liste I)</t>
  </si>
  <si>
    <t>Management de la qualité de la prise en charge médicamenteuse</t>
  </si>
  <si>
    <t>Arrêté du 6 avril 2011</t>
  </si>
  <si>
    <t>Circulaire DGS/3A/667 bis du 10 octobre 1985 relative à la distribution des gaz à usage médical</t>
  </si>
  <si>
    <t>Distribution des gaz à usage médical et création d'une commission locale de surveillance de cette distribution</t>
  </si>
  <si>
    <t>Circulaire DGS/3A/667 bis du 10 octobre 1985</t>
  </si>
  <si>
    <t>Société Française d'Anesthésie Réanimation</t>
  </si>
  <si>
    <t>Article L3131-11 du CSP</t>
  </si>
  <si>
    <t>Article L3131-7 du CSP</t>
  </si>
  <si>
    <t>Il existe une procédure sur les modalités de gestion en cas de températures inférieures à 0°C dans le local de stockage des bouteilles de MEOPA</t>
  </si>
  <si>
    <t>ANSM - Risques et précautions d'emploi liés à l'utilisation des gaz à usage médical</t>
  </si>
  <si>
    <t>ANSM - Liste des never events</t>
  </si>
  <si>
    <t>ANSM - MEOPA</t>
  </si>
  <si>
    <t>Les professionnels savent déclarer les évènements indésirables</t>
  </si>
  <si>
    <t>Article R5132-3 du CSP</t>
  </si>
  <si>
    <t>Arrêté du 25 juin 1980</t>
  </si>
  <si>
    <t>Résumé des caractéristiques du produit - MEOPA</t>
  </si>
  <si>
    <t>L'autonomie de la bouteille est systématiquement calculée permettant d'assurer la durée d'administration</t>
  </si>
  <si>
    <t>Mail</t>
  </si>
  <si>
    <t>*Remplissage obligatoire</t>
  </si>
  <si>
    <t>Arrêté du 22 octobre 1982</t>
  </si>
  <si>
    <t>HAS - Evaluation de la prise en charge médicamenteuse selon le référentiel de certification</t>
  </si>
  <si>
    <t>Décrivez rapidement l'organisation du circuit des gaz à usage médical dans votre établissement et les interactions entre les différents acteurs 
(atelier des fluides médicaux, services techniques, PUI, services utilisateurs…)</t>
  </si>
  <si>
    <t>ANSM - Confusion air/oxygène</t>
  </si>
  <si>
    <t>Les prescriptions de MEOPA précisent s'il s'agit d'une administration en débit continu ou à la demande (débit discontinu avec une valve)</t>
  </si>
  <si>
    <t>Le fractionnement de l'oxygène est réalisé par du personnel, autorisé (pharmacien), formé et habilité, sous la responsabilité du pharmacien gérant, s'il ne réalise pas lui-même cette action</t>
  </si>
  <si>
    <t>PROFESSION</t>
  </si>
  <si>
    <t xml:space="preserve">Médecin </t>
  </si>
  <si>
    <t>Autre (précisez ci-dessous)</t>
  </si>
  <si>
    <t>Méthodologie retenue*</t>
  </si>
  <si>
    <t>Uniquement observationnelle</t>
  </si>
  <si>
    <t>Uniquement déclarative par interrogation des professionnels</t>
  </si>
  <si>
    <t>Observationnelle et déclarative</t>
  </si>
  <si>
    <t>obligatoire</t>
  </si>
  <si>
    <t>total</t>
  </si>
  <si>
    <t>Taux de complétude</t>
  </si>
  <si>
    <t>service 1</t>
  </si>
  <si>
    <t>service 2</t>
  </si>
  <si>
    <t>service 3</t>
  </si>
  <si>
    <t xml:space="preserve">Services et unités de soins </t>
  </si>
  <si>
    <t>Politique, gestion documentaire, formation, auto-évaluation, gestion des risques, prescription</t>
  </si>
  <si>
    <t>PUI et autre local</t>
  </si>
  <si>
    <t>Contexte de réalisation de l'audit</t>
  </si>
  <si>
    <t>Organisation du circuit des gaz à usage médical</t>
  </si>
  <si>
    <t>Total</t>
  </si>
  <si>
    <t>Vos réponses</t>
  </si>
  <si>
    <t>n</t>
  </si>
  <si>
    <t>%</t>
  </si>
  <si>
    <t>Stockage, focus oxygène, focus MEOPA, administration</t>
  </si>
  <si>
    <t xml:space="preserve">Politique </t>
  </si>
  <si>
    <t>Autoévaluation</t>
  </si>
  <si>
    <t>Services et unités de soins</t>
  </si>
  <si>
    <t>Stockage des bouteilles d'oxygène</t>
  </si>
  <si>
    <t>Stockage des bouteilles de MEOPA</t>
  </si>
  <si>
    <t>Service 4</t>
  </si>
  <si>
    <t>service 4</t>
  </si>
  <si>
    <t>total renseigné</t>
  </si>
  <si>
    <t>oui</t>
  </si>
  <si>
    <t>non</t>
  </si>
  <si>
    <t>partiel</t>
  </si>
  <si>
    <t>non applicable</t>
  </si>
  <si>
    <t>Taux de conformités</t>
  </si>
  <si>
    <t>Ensemble des critères</t>
  </si>
  <si>
    <t>Critères obligatoires</t>
  </si>
  <si>
    <t>PUI</t>
  </si>
  <si>
    <t>Thème politique</t>
  </si>
  <si>
    <t xml:space="preserve"> tous les critères</t>
  </si>
  <si>
    <t xml:space="preserve"> critères obligatoires</t>
  </si>
  <si>
    <t>Moyenne thématique</t>
  </si>
  <si>
    <t>c</t>
  </si>
  <si>
    <t xml:space="preserve"> </t>
  </si>
  <si>
    <t>non répondu</t>
  </si>
  <si>
    <t>Politique générale</t>
  </si>
  <si>
    <t>nombre de critères</t>
  </si>
  <si>
    <t>complétude</t>
  </si>
  <si>
    <t>thème</t>
  </si>
  <si>
    <t>ES</t>
  </si>
  <si>
    <t>date</t>
  </si>
  <si>
    <t>contexte</t>
  </si>
  <si>
    <t>organisation</t>
  </si>
  <si>
    <t>risques à priori</t>
  </si>
  <si>
    <t>tx</t>
  </si>
  <si>
    <t>onglet contexte ES</t>
  </si>
  <si>
    <t>Présentation de l'audit</t>
  </si>
  <si>
    <t>Complétude de l'audit</t>
  </si>
  <si>
    <t>Annexes</t>
  </si>
  <si>
    <t>tous les critères</t>
  </si>
  <si>
    <t>étiquette</t>
  </si>
  <si>
    <t>colonne vide</t>
  </si>
  <si>
    <t>Critères</t>
  </si>
  <si>
    <t>Synthèse</t>
  </si>
  <si>
    <t>AIN</t>
  </si>
  <si>
    <t>AISNE</t>
  </si>
  <si>
    <t>ALLIER</t>
  </si>
  <si>
    <t>ALPES DE HAUTE PROVENCE</t>
  </si>
  <si>
    <t>HAUTES ALPES</t>
  </si>
  <si>
    <t>ALPES MARITIMES</t>
  </si>
  <si>
    <t>ARDECHE</t>
  </si>
  <si>
    <t>ARDENNES</t>
  </si>
  <si>
    <t>ARIEGE</t>
  </si>
  <si>
    <t>AUBE</t>
  </si>
  <si>
    <t>AUDE</t>
  </si>
  <si>
    <t>AVEYRON</t>
  </si>
  <si>
    <t>BOUCHES DU RHONE</t>
  </si>
  <si>
    <t>CALVADOS</t>
  </si>
  <si>
    <t>CANTAL</t>
  </si>
  <si>
    <t>CHARENTE</t>
  </si>
  <si>
    <t>CHARENTE MARITIME</t>
  </si>
  <si>
    <t>CHER</t>
  </si>
  <si>
    <t>CORREZE</t>
  </si>
  <si>
    <t>COTE D OR</t>
  </si>
  <si>
    <t>COTES D ARMOR</t>
  </si>
  <si>
    <t>CREUSE</t>
  </si>
  <si>
    <t>DORDOGNE</t>
  </si>
  <si>
    <t>DOUBS</t>
  </si>
  <si>
    <t>DROME</t>
  </si>
  <si>
    <t>EURE</t>
  </si>
  <si>
    <t>EURE ET LOIR</t>
  </si>
  <si>
    <t>FINISTERE</t>
  </si>
  <si>
    <t>2A</t>
  </si>
  <si>
    <t>CORSE DU SUD</t>
  </si>
  <si>
    <t>2B</t>
  </si>
  <si>
    <t>HAUTE CORSE</t>
  </si>
  <si>
    <t>GARD</t>
  </si>
  <si>
    <t>HAUTE GARONNE</t>
  </si>
  <si>
    <t>GERS</t>
  </si>
  <si>
    <t>GIRONDE</t>
  </si>
  <si>
    <t>HERAULT</t>
  </si>
  <si>
    <t>ILLE ET VILAINE</t>
  </si>
  <si>
    <t>INDRE</t>
  </si>
  <si>
    <t>INDRE ET LOIRE</t>
  </si>
  <si>
    <t>ISERE</t>
  </si>
  <si>
    <t>JURA</t>
  </si>
  <si>
    <t>LANDES</t>
  </si>
  <si>
    <t>LOIR ET CHER</t>
  </si>
  <si>
    <t>LOIRE</t>
  </si>
  <si>
    <t>HAUTE LOIRE</t>
  </si>
  <si>
    <t>LOIRE ATLANTIQUE</t>
  </si>
  <si>
    <t>LOIRET</t>
  </si>
  <si>
    <t>LOT</t>
  </si>
  <si>
    <t>LOT ET GARONNE</t>
  </si>
  <si>
    <t>LOZERE</t>
  </si>
  <si>
    <t>MAINE ET LOIRE</t>
  </si>
  <si>
    <t>MANCHE</t>
  </si>
  <si>
    <t>MARNE</t>
  </si>
  <si>
    <t>HAUTE MARNE</t>
  </si>
  <si>
    <t>MAYENNE</t>
  </si>
  <si>
    <t>MEURTHE ET MOSELLE</t>
  </si>
  <si>
    <t>MEUSE</t>
  </si>
  <si>
    <t>MORBIHAN</t>
  </si>
  <si>
    <t>MOSELLE</t>
  </si>
  <si>
    <t>NIEVRE</t>
  </si>
  <si>
    <t>NORD</t>
  </si>
  <si>
    <t>OISE</t>
  </si>
  <si>
    <t>ORNE</t>
  </si>
  <si>
    <t>PAS DE CALAIS</t>
  </si>
  <si>
    <t>PUY DE DOME</t>
  </si>
  <si>
    <t>PYRENEES ATLANTIQUES</t>
  </si>
  <si>
    <t>HAUTES PYRENEES</t>
  </si>
  <si>
    <t>PYRENEES ORIENTALES</t>
  </si>
  <si>
    <t>BAS RHIN</t>
  </si>
  <si>
    <t>HAUT RHIN</t>
  </si>
  <si>
    <t>RHONE</t>
  </si>
  <si>
    <t>HAUTE SAONE</t>
  </si>
  <si>
    <t>SAONE ET LOIRE</t>
  </si>
  <si>
    <t>SARTHE</t>
  </si>
  <si>
    <t>SAVOIE</t>
  </si>
  <si>
    <t>HAUTE SAVOIE</t>
  </si>
  <si>
    <t>PARIS</t>
  </si>
  <si>
    <t>SEINE MARITIME</t>
  </si>
  <si>
    <t>SEINE ET MARNE</t>
  </si>
  <si>
    <t>YVELINES</t>
  </si>
  <si>
    <t>DEUX SEVRES</t>
  </si>
  <si>
    <t>SOMME</t>
  </si>
  <si>
    <t>TARN</t>
  </si>
  <si>
    <t>TARN ET GARONNE</t>
  </si>
  <si>
    <t>VAR</t>
  </si>
  <si>
    <t>VAUCLUSE</t>
  </si>
  <si>
    <t>VENDEE</t>
  </si>
  <si>
    <t>VIENNE</t>
  </si>
  <si>
    <t>HAUTE VIENNE</t>
  </si>
  <si>
    <t>VOSGES</t>
  </si>
  <si>
    <t>YONNE</t>
  </si>
  <si>
    <t>TERRITOIRE DE BELFORT</t>
  </si>
  <si>
    <t>ESSONNE</t>
  </si>
  <si>
    <t>HAUTS DE SEINE</t>
  </si>
  <si>
    <t>SEINE SAINT DENIS</t>
  </si>
  <si>
    <t>VAL DE MARNE</t>
  </si>
  <si>
    <t>VAL D OISE</t>
  </si>
  <si>
    <t>GUADELOUPE</t>
  </si>
  <si>
    <t>MARTINIQUE</t>
  </si>
  <si>
    <t>GUYANE</t>
  </si>
  <si>
    <t>LA REUNION</t>
  </si>
  <si>
    <t>MAYOTTE</t>
  </si>
  <si>
    <t>DEPARTEMENTS</t>
  </si>
  <si>
    <t>NUM ET NOM</t>
  </si>
  <si>
    <t>NOM</t>
  </si>
  <si>
    <t>NUM</t>
  </si>
  <si>
    <t>Coordonateur gestion des risques</t>
  </si>
  <si>
    <t>Ingénieur biomédical</t>
  </si>
  <si>
    <t>AUDIT DE PRATIQUE : CIRCUIT DES GAZ À USAGE MEDICAL</t>
  </si>
  <si>
    <r>
      <t>Nom de l'établissement</t>
    </r>
    <r>
      <rPr>
        <b/>
        <sz val="14"/>
        <color rgb="FFFF0000"/>
        <rFont val="Aptos Display"/>
        <family val="2"/>
        <scheme val="major"/>
      </rPr>
      <t>*</t>
    </r>
  </si>
  <si>
    <r>
      <t>Département</t>
    </r>
    <r>
      <rPr>
        <b/>
        <sz val="14"/>
        <color rgb="FFFF0000"/>
        <rFont val="Aptos Display"/>
        <family val="2"/>
        <scheme val="major"/>
      </rPr>
      <t>*</t>
    </r>
  </si>
  <si>
    <r>
      <t>Date de réalisation de l'auto-évaluation</t>
    </r>
    <r>
      <rPr>
        <b/>
        <sz val="14"/>
        <color rgb="FFFF0000"/>
        <rFont val="Aptos Display"/>
        <family val="2"/>
        <scheme val="major"/>
      </rPr>
      <t>*</t>
    </r>
    <r>
      <rPr>
        <b/>
        <sz val="14"/>
        <rFont val="Aptos Display"/>
        <family val="2"/>
        <scheme val="major"/>
      </rPr>
      <t xml:space="preserve">
</t>
    </r>
    <r>
      <rPr>
        <i/>
        <sz val="14"/>
        <rFont val="Aptos Display"/>
        <family val="2"/>
        <scheme val="major"/>
      </rPr>
      <t>format jj/mm/aaaa</t>
    </r>
  </si>
  <si>
    <r>
      <t xml:space="preserve">Nom/prénom du référent </t>
    </r>
    <r>
      <rPr>
        <b/>
        <sz val="14"/>
        <color rgb="FFC00000"/>
        <rFont val="Aptos Display"/>
        <family val="2"/>
        <scheme val="major"/>
      </rPr>
      <t>1</t>
    </r>
    <r>
      <rPr>
        <b/>
        <sz val="14"/>
        <color theme="8" tint="-0.499984740745262"/>
        <rFont val="Aptos Display"/>
        <family val="2"/>
        <scheme val="major"/>
      </rPr>
      <t xml:space="preserve"> de l'audit </t>
    </r>
    <r>
      <rPr>
        <b/>
        <sz val="14"/>
        <color rgb="FFFF0000"/>
        <rFont val="Aptos Display"/>
        <family val="2"/>
        <scheme val="major"/>
      </rPr>
      <t>*</t>
    </r>
  </si>
  <si>
    <r>
      <t>Méthodologie retenue</t>
    </r>
    <r>
      <rPr>
        <b/>
        <sz val="14"/>
        <color rgb="FFFF0000"/>
        <rFont val="Aptos Display"/>
        <family val="2"/>
        <scheme val="major"/>
      </rPr>
      <t>*</t>
    </r>
  </si>
  <si>
    <r>
      <t>Fonction</t>
    </r>
    <r>
      <rPr>
        <b/>
        <i/>
        <sz val="14"/>
        <color rgb="FFFF0000"/>
        <rFont val="Aptos Display"/>
        <family val="2"/>
        <scheme val="major"/>
      </rPr>
      <t>*</t>
    </r>
    <r>
      <rPr>
        <sz val="14"/>
        <color theme="8" tint="-0.499984740745262"/>
        <rFont val="Aptos Display"/>
        <family val="2"/>
        <scheme val="major"/>
      </rPr>
      <t xml:space="preserve"> </t>
    </r>
  </si>
  <si>
    <t>Les personnes renseignant l'audit</t>
  </si>
  <si>
    <t xml:space="preserve">Les services audités </t>
  </si>
  <si>
    <t>Fonction</t>
  </si>
  <si>
    <t>si concerné</t>
  </si>
  <si>
    <r>
      <t xml:space="preserve">Nom/prénom du référent </t>
    </r>
    <r>
      <rPr>
        <b/>
        <sz val="14"/>
        <color rgb="FFC00000"/>
        <rFont val="Aptos Display"/>
        <family val="2"/>
        <scheme val="major"/>
      </rPr>
      <t>2</t>
    </r>
    <r>
      <rPr>
        <b/>
        <sz val="14"/>
        <color theme="8" tint="-0.499984740745262"/>
        <rFont val="Aptos Display"/>
        <family val="2"/>
        <scheme val="major"/>
      </rPr>
      <t xml:space="preserve"> </t>
    </r>
  </si>
  <si>
    <t>Chapitre 1. Politique des gaz médicaux et système documentaire</t>
  </si>
  <si>
    <t>Thématique : politique générale</t>
  </si>
  <si>
    <t>Élements observés</t>
  </si>
  <si>
    <r>
      <t>1</t>
    </r>
    <r>
      <rPr>
        <b/>
        <sz val="14"/>
        <color rgb="FFFF0000"/>
        <rFont val="Aptos Display"/>
        <family val="2"/>
        <scheme val="major"/>
      </rPr>
      <t>*</t>
    </r>
  </si>
  <si>
    <r>
      <t>3</t>
    </r>
    <r>
      <rPr>
        <b/>
        <sz val="14"/>
        <color rgb="FFFF0000"/>
        <rFont val="Aptos Display"/>
        <family val="2"/>
        <scheme val="major"/>
      </rPr>
      <t>*</t>
    </r>
  </si>
  <si>
    <r>
      <t>9</t>
    </r>
    <r>
      <rPr>
        <b/>
        <sz val="14"/>
        <color rgb="FFFF0000"/>
        <rFont val="Aptos Display"/>
        <family val="2"/>
        <scheme val="major"/>
      </rPr>
      <t>*</t>
    </r>
  </si>
  <si>
    <r>
      <t>10</t>
    </r>
    <r>
      <rPr>
        <b/>
        <sz val="14"/>
        <color rgb="FFFF0000"/>
        <rFont val="Aptos Display"/>
        <family val="2"/>
        <scheme val="major"/>
      </rPr>
      <t>*</t>
    </r>
  </si>
  <si>
    <r>
      <t>14</t>
    </r>
    <r>
      <rPr>
        <b/>
        <sz val="14"/>
        <color rgb="FFFF0000"/>
        <rFont val="Aptos Display"/>
        <family val="2"/>
        <scheme val="major"/>
      </rPr>
      <t>*</t>
    </r>
  </si>
  <si>
    <r>
      <t>16</t>
    </r>
    <r>
      <rPr>
        <b/>
        <sz val="14"/>
        <color rgb="FFFF0000"/>
        <rFont val="Aptos Display"/>
        <family val="2"/>
        <scheme val="major"/>
      </rPr>
      <t>*</t>
    </r>
  </si>
  <si>
    <r>
      <t>19</t>
    </r>
    <r>
      <rPr>
        <b/>
        <sz val="14"/>
        <color rgb="FFFF0000"/>
        <rFont val="Aptos Display"/>
        <family val="2"/>
        <scheme val="major"/>
      </rPr>
      <t>*</t>
    </r>
  </si>
  <si>
    <r>
      <t>20</t>
    </r>
    <r>
      <rPr>
        <b/>
        <sz val="14"/>
        <color rgb="FFFF0000"/>
        <rFont val="Aptos Display"/>
        <family val="2"/>
        <scheme val="major"/>
      </rPr>
      <t>*</t>
    </r>
  </si>
  <si>
    <r>
      <t>22</t>
    </r>
    <r>
      <rPr>
        <b/>
        <sz val="14"/>
        <color rgb="FFFF0000"/>
        <rFont val="Aptos Display"/>
        <family val="2"/>
        <scheme val="major"/>
      </rPr>
      <t>*</t>
    </r>
  </si>
  <si>
    <r>
      <t>29</t>
    </r>
    <r>
      <rPr>
        <b/>
        <sz val="14"/>
        <color rgb="FFFF0000"/>
        <rFont val="Aptos Display"/>
        <family val="2"/>
        <scheme val="major"/>
      </rPr>
      <t>*</t>
    </r>
  </si>
  <si>
    <t>Thématique : Gestion documentaire</t>
  </si>
  <si>
    <t>Thématique : Auto-évaluation</t>
  </si>
  <si>
    <t>Chapitre 2. Mise en œuvre de la gestion des risques liés aux gaz à usage médical</t>
  </si>
  <si>
    <t>Chapitre 3. Prescription des gaz à usage médical</t>
  </si>
  <si>
    <t>Thème</t>
  </si>
  <si>
    <t>Politique des gaz médicaux et système documentaire</t>
  </si>
  <si>
    <t>Thématique : Formation</t>
  </si>
  <si>
    <t>Mise en œuvre de la gestion des risques liés aux gaz à usage médical</t>
  </si>
  <si>
    <t>Prescription des gaz à usage médical</t>
  </si>
  <si>
    <r>
      <t xml:space="preserve">Source, 
</t>
    </r>
    <r>
      <rPr>
        <i/>
        <sz val="12"/>
        <color theme="8"/>
        <rFont val="Aptos Display"/>
        <family val="2"/>
        <scheme val="major"/>
      </rPr>
      <t>si existante</t>
    </r>
  </si>
  <si>
    <t>Focus : installation de gaz</t>
  </si>
  <si>
    <t>Stockage des gaz médicaux en PUI ou en local de l'atelier des fluides médicaux</t>
  </si>
  <si>
    <t>Généralités</t>
  </si>
  <si>
    <t>Thématique : Généralités</t>
  </si>
  <si>
    <r>
      <t xml:space="preserve">Source, 
</t>
    </r>
    <r>
      <rPr>
        <i/>
        <sz val="14"/>
        <color theme="8"/>
        <rFont val="Aptos Display"/>
        <family val="2"/>
        <scheme val="major"/>
      </rPr>
      <t>si existante</t>
    </r>
  </si>
  <si>
    <r>
      <t>36</t>
    </r>
    <r>
      <rPr>
        <b/>
        <sz val="14"/>
        <color rgb="FFFF0000"/>
        <rFont val="Aptos Display"/>
        <family val="2"/>
        <scheme val="major"/>
      </rPr>
      <t>*</t>
    </r>
  </si>
  <si>
    <r>
      <t>40</t>
    </r>
    <r>
      <rPr>
        <b/>
        <sz val="14"/>
        <color rgb="FFFF0000"/>
        <rFont val="Aptos Display"/>
        <family val="2"/>
        <scheme val="major"/>
      </rPr>
      <t>*</t>
    </r>
  </si>
  <si>
    <r>
      <t xml:space="preserve">Source, 
</t>
    </r>
    <r>
      <rPr>
        <sz val="14"/>
        <color theme="8"/>
        <rFont val="Aptos Display"/>
        <family val="2"/>
        <scheme val="major"/>
      </rPr>
      <t>si existante</t>
    </r>
  </si>
  <si>
    <t>Chapitre 5. Stockage des gaz médicaux en services utilisateurs</t>
  </si>
  <si>
    <t>Chapitre 4. Stockage des gaz médicaux en PUI ou en local de l'atelier des fluides médicaux</t>
  </si>
  <si>
    <t>Thématique : stockage</t>
  </si>
  <si>
    <r>
      <t>61</t>
    </r>
    <r>
      <rPr>
        <b/>
        <sz val="14"/>
        <color rgb="FFFF0000"/>
        <rFont val="Aptos Display"/>
        <family val="2"/>
        <scheme val="major"/>
      </rPr>
      <t>*</t>
    </r>
  </si>
  <si>
    <r>
      <t>68</t>
    </r>
    <r>
      <rPr>
        <b/>
        <sz val="14"/>
        <color rgb="FFFF0000"/>
        <rFont val="Aptos Display"/>
        <family val="2"/>
        <scheme val="major"/>
      </rPr>
      <t>*</t>
    </r>
  </si>
  <si>
    <r>
      <t>78</t>
    </r>
    <r>
      <rPr>
        <b/>
        <sz val="14"/>
        <color rgb="FFFF0000"/>
        <rFont val="Aptos Display"/>
        <family val="2"/>
        <scheme val="major"/>
      </rPr>
      <t>*</t>
    </r>
  </si>
  <si>
    <t>Réponses</t>
  </si>
  <si>
    <r>
      <t xml:space="preserve">Service </t>
    </r>
    <r>
      <rPr>
        <b/>
        <sz val="14"/>
        <color rgb="FFFF0000"/>
        <rFont val="Aptos Display"/>
        <family val="2"/>
        <scheme val="major"/>
      </rPr>
      <t xml:space="preserve">1 </t>
    </r>
    <r>
      <rPr>
        <b/>
        <sz val="14"/>
        <color theme="8"/>
        <rFont val="Aptos Display"/>
        <family val="2"/>
        <scheme val="major"/>
      </rPr>
      <t>/ Pôle / Unité</t>
    </r>
  </si>
  <si>
    <r>
      <t xml:space="preserve">Service </t>
    </r>
    <r>
      <rPr>
        <b/>
        <sz val="14"/>
        <color rgb="FFFF0000"/>
        <rFont val="Aptos Display"/>
        <family val="2"/>
        <scheme val="major"/>
      </rPr>
      <t xml:space="preserve">2 </t>
    </r>
    <r>
      <rPr>
        <b/>
        <sz val="14"/>
        <color theme="8"/>
        <rFont val="Aptos Display"/>
        <family val="2"/>
        <scheme val="major"/>
      </rPr>
      <t>/ Pôle / Unité</t>
    </r>
  </si>
  <si>
    <r>
      <t xml:space="preserve">Service </t>
    </r>
    <r>
      <rPr>
        <b/>
        <sz val="14"/>
        <color rgb="FFFF0000"/>
        <rFont val="Aptos Display"/>
        <family val="2"/>
        <scheme val="major"/>
      </rPr>
      <t>3</t>
    </r>
    <r>
      <rPr>
        <b/>
        <sz val="14"/>
        <color theme="8"/>
        <rFont val="Aptos Display"/>
        <family val="2"/>
        <scheme val="major"/>
      </rPr>
      <t xml:space="preserve"> / Pôle / Unité</t>
    </r>
  </si>
  <si>
    <r>
      <t xml:space="preserve">Service </t>
    </r>
    <r>
      <rPr>
        <b/>
        <sz val="14"/>
        <color rgb="FFFF0000"/>
        <rFont val="Aptos Display"/>
        <family val="2"/>
        <scheme val="major"/>
      </rPr>
      <t xml:space="preserve">4 </t>
    </r>
    <r>
      <rPr>
        <b/>
        <sz val="14"/>
        <color theme="8"/>
        <rFont val="Aptos Display"/>
        <family val="2"/>
        <scheme val="major"/>
      </rPr>
      <t>/ Pôle / Unité</t>
    </r>
  </si>
  <si>
    <t>Thématique : Administration</t>
  </si>
  <si>
    <t>Stockage des gaz médicaux en services utilisateurs</t>
  </si>
  <si>
    <t>ONGLET DE SAISIE N°4/4 : UNITE ET SERVICES DE SOINS</t>
  </si>
  <si>
    <r>
      <t>25</t>
    </r>
    <r>
      <rPr>
        <b/>
        <sz val="14"/>
        <color rgb="FFFF0000"/>
        <rFont val="Aptos Display"/>
        <family val="2"/>
        <scheme val="major"/>
      </rPr>
      <t>*</t>
    </r>
  </si>
  <si>
    <r>
      <t>28</t>
    </r>
    <r>
      <rPr>
        <b/>
        <sz val="14"/>
        <color rgb="FFFF0000"/>
        <rFont val="Aptos Display"/>
        <family val="2"/>
        <scheme val="major"/>
      </rPr>
      <t>*</t>
    </r>
  </si>
  <si>
    <r>
      <t>32</t>
    </r>
    <r>
      <rPr>
        <b/>
        <sz val="14"/>
        <color rgb="FFFF0000"/>
        <rFont val="Aptos Display"/>
        <family val="2"/>
        <scheme val="major"/>
      </rPr>
      <t>*</t>
    </r>
  </si>
  <si>
    <r>
      <t>34</t>
    </r>
    <r>
      <rPr>
        <b/>
        <sz val="14"/>
        <color rgb="FFFF0000"/>
        <rFont val="Aptos Display"/>
        <family val="2"/>
        <scheme val="major"/>
      </rPr>
      <t>*</t>
    </r>
  </si>
  <si>
    <r>
      <t>50</t>
    </r>
    <r>
      <rPr>
        <b/>
        <sz val="14"/>
        <color rgb="FFFF0000"/>
        <rFont val="Aptos Display"/>
        <family val="2"/>
        <scheme val="major"/>
      </rPr>
      <t>*</t>
    </r>
  </si>
  <si>
    <r>
      <t>54</t>
    </r>
    <r>
      <rPr>
        <b/>
        <sz val="14"/>
        <color rgb="FFFF0000"/>
        <rFont val="Aptos Display"/>
        <family val="2"/>
        <scheme val="major"/>
      </rPr>
      <t>*</t>
    </r>
  </si>
  <si>
    <r>
      <t>60</t>
    </r>
    <r>
      <rPr>
        <b/>
        <sz val="14"/>
        <color rgb="FFFF0000"/>
        <rFont val="Aptos Display"/>
        <family val="2"/>
        <scheme val="major"/>
      </rPr>
      <t>*</t>
    </r>
  </si>
  <si>
    <t>RESTITUTION DES RÉSULTATS</t>
  </si>
  <si>
    <r>
      <t xml:space="preserve">Thématiques
</t>
    </r>
    <r>
      <rPr>
        <sz val="11"/>
        <color theme="1"/>
        <rFont val="Aptos Display"/>
        <family val="2"/>
        <scheme val="major"/>
      </rPr>
      <t>sous-thématiques</t>
    </r>
  </si>
  <si>
    <r>
      <t xml:space="preserve">Critères obligatoires
</t>
    </r>
    <r>
      <rPr>
        <i/>
        <sz val="11"/>
        <color theme="1"/>
        <rFont val="Aptos Display"/>
        <family val="2"/>
        <scheme val="major"/>
      </rPr>
      <t>objectif 100%</t>
    </r>
  </si>
  <si>
    <t>https://www.omedit-nag.fr/outils-guides/never-events-et-medicaments-risque</t>
  </si>
  <si>
    <t>Établissement</t>
  </si>
  <si>
    <t>Stockage : généralités et installation</t>
  </si>
  <si>
    <t>Identification des personnes renseignant l'audit, contexte de réalisation</t>
  </si>
  <si>
    <t>Avec options de réponse : oui, non, partiel, non concerné</t>
  </si>
  <si>
    <t>Outil utilisé</t>
  </si>
  <si>
    <t xml:space="preserve">Contexte </t>
  </si>
  <si>
    <t>Évaluation par thématique</t>
  </si>
  <si>
    <t>Rappel des modalités de calcul :</t>
  </si>
  <si>
    <t xml:space="preserve"> (Oui = 1 + Partiel = 0,5 + Non = 0 + Non répondu = 0) / (total - non applicable)</t>
  </si>
  <si>
    <t>&gt; Objectif : 100% pour permettre un état des lieux complet</t>
  </si>
  <si>
    <t>&gt; Modalités de calcul du numérateur : Oui = 1 ; Partiel = 0,5 ; Non = 0 ; Non répondu = 0</t>
  </si>
  <si>
    <r>
      <t xml:space="preserve">Méthode de calcul : (cellule renseignée = 1 + </t>
    </r>
    <r>
      <rPr>
        <b/>
        <sz val="18"/>
        <color theme="4"/>
        <rFont val="Aptos Display"/>
        <family val="2"/>
        <scheme val="major"/>
      </rPr>
      <t>cellule vide = 0</t>
    </r>
    <r>
      <rPr>
        <sz val="18"/>
        <color theme="4"/>
        <rFont val="Aptos Display"/>
        <family val="2"/>
        <scheme val="major"/>
      </rPr>
      <t xml:space="preserve"> ) / ensemble des critères</t>
    </r>
  </si>
  <si>
    <r>
      <t>L'absence de réponse (</t>
    </r>
    <r>
      <rPr>
        <i/>
        <sz val="18"/>
        <color theme="4"/>
        <rFont val="Aptos Display"/>
        <family val="2"/>
        <scheme val="major"/>
      </rPr>
      <t>non répondu</t>
    </r>
    <r>
      <rPr>
        <sz val="18"/>
        <color theme="4"/>
        <rFont val="Aptos Display"/>
        <family val="2"/>
        <scheme val="major"/>
      </rPr>
      <t>) = Non</t>
    </r>
  </si>
  <si>
    <t>Résultats de l'audit</t>
  </si>
  <si>
    <r>
      <t>Évaluation par thématique : focus sur les</t>
    </r>
    <r>
      <rPr>
        <b/>
        <u/>
        <sz val="36"/>
        <color theme="8"/>
        <rFont val="Aptos Display"/>
        <family val="2"/>
        <scheme val="major"/>
      </rPr>
      <t xml:space="preserve"> </t>
    </r>
    <r>
      <rPr>
        <b/>
        <u/>
        <sz val="34"/>
        <color theme="8"/>
        <rFont val="Aptos Display"/>
        <family val="2"/>
        <scheme val="major"/>
      </rPr>
      <t>critères obligatoires</t>
    </r>
  </si>
  <si>
    <t>Service</t>
  </si>
  <si>
    <t>catégorie</t>
  </si>
  <si>
    <t>vide</t>
  </si>
  <si>
    <t>Évaluation</t>
  </si>
  <si>
    <t>Avez-vous déjà identifié des évènements indésirables liés à votre circuit du gaz ? Si oui, lesquels ?</t>
  </si>
  <si>
    <t>EN ÉTABLISSEMENT DE SANTÉ</t>
  </si>
  <si>
    <t>Évaluation de tous les critères - table détaillée</t>
  </si>
  <si>
    <t xml:space="preserve">Unités et services de soins </t>
  </si>
  <si>
    <t>Sommaire</t>
  </si>
  <si>
    <r>
      <t xml:space="preserve">Thématiques
</t>
    </r>
    <r>
      <rPr>
        <sz val="11"/>
        <color theme="1"/>
        <rFont val="Aptos Display"/>
        <family val="2"/>
        <scheme val="major"/>
      </rPr>
      <t>sous-thématiques</t>
    </r>
    <r>
      <rPr>
        <b/>
        <sz val="14"/>
        <color theme="5"/>
        <rFont val="Aptos Display"/>
        <family val="2"/>
        <scheme val="major"/>
      </rPr>
      <t xml:space="preserve">
</t>
    </r>
    <r>
      <rPr>
        <b/>
        <sz val="10"/>
        <color theme="4"/>
        <rFont val="Aptos Display"/>
        <family val="2"/>
        <scheme val="major"/>
      </rPr>
      <t>Rappel des modalités de calcul : évaluation =
(Oui = 1 + Partiel = 0,5 + Non = 0 + Non répondu = 0) / (total - non applicable)</t>
    </r>
  </si>
  <si>
    <t>○ Avec la participation des services et auditeurs suivants :</t>
  </si>
  <si>
    <t xml:space="preserve">Politique de l'établissement </t>
  </si>
  <si>
    <r>
      <t>Services et unités de soins</t>
    </r>
    <r>
      <rPr>
        <sz val="18"/>
        <color theme="8"/>
        <rFont val="Aptos Display"/>
        <family val="2"/>
        <scheme val="major"/>
      </rPr>
      <t xml:space="preserve"> </t>
    </r>
  </si>
  <si>
    <t>L'outil permet de renseigner jusqu'à 4 services!</t>
  </si>
  <si>
    <t>🖨️ Permettant un visionnage en mode diaporama une fois enregistré en PDF</t>
  </si>
  <si>
    <t>🖨️ Ces 4 onglets sont calibrés pour être imprimés et/ou présentés en PDF</t>
  </si>
  <si>
    <t>Modalités de participation</t>
  </si>
  <si>
    <t>AUDIT DU CIRCUIT DES GAZ A USAGE MEDICAL
 EN ETABLISSEMENT DE SANTE</t>
  </si>
  <si>
    <r>
      <rPr>
        <b/>
        <sz val="14"/>
        <color theme="1"/>
        <rFont val="Aptos Display"/>
        <family val="2"/>
        <scheme val="major"/>
      </rPr>
      <t>2</t>
    </r>
    <r>
      <rPr>
        <b/>
        <sz val="14"/>
        <color rgb="FFFF0000"/>
        <rFont val="Aptos Display"/>
        <family val="2"/>
        <scheme val="major"/>
      </rPr>
      <t>*</t>
    </r>
  </si>
  <si>
    <r>
      <rPr>
        <b/>
        <sz val="14"/>
        <color theme="1"/>
        <rFont val="Aptos Display"/>
        <family val="2"/>
        <scheme val="major"/>
      </rPr>
      <t>4</t>
    </r>
    <r>
      <rPr>
        <b/>
        <sz val="14"/>
        <color rgb="FFFF0000"/>
        <rFont val="Aptos Display"/>
        <family val="2"/>
        <scheme val="major"/>
      </rPr>
      <t>*</t>
    </r>
  </si>
  <si>
    <r>
      <t>7</t>
    </r>
    <r>
      <rPr>
        <b/>
        <sz val="14"/>
        <color rgb="FFFF0000"/>
        <rFont val="Aptos Display"/>
        <family val="2"/>
        <scheme val="major"/>
      </rPr>
      <t>*</t>
    </r>
  </si>
  <si>
    <r>
      <t>8</t>
    </r>
    <r>
      <rPr>
        <b/>
        <sz val="14"/>
        <color rgb="FFFF0000"/>
        <rFont val="Aptos Display"/>
        <family val="2"/>
        <scheme val="major"/>
      </rPr>
      <t>*</t>
    </r>
  </si>
  <si>
    <r>
      <rPr>
        <b/>
        <sz val="14"/>
        <rFont val="Aptos Display"/>
        <family val="2"/>
        <scheme val="major"/>
      </rPr>
      <t>11</t>
    </r>
    <r>
      <rPr>
        <b/>
        <sz val="14"/>
        <color rgb="FFFF0000"/>
        <rFont val="Aptos Display"/>
        <family val="2"/>
        <scheme val="major"/>
      </rPr>
      <t>*</t>
    </r>
  </si>
  <si>
    <r>
      <t>26</t>
    </r>
    <r>
      <rPr>
        <b/>
        <sz val="14"/>
        <color rgb="FFFF0000"/>
        <rFont val="Aptos Display"/>
        <family val="2"/>
        <scheme val="major"/>
      </rPr>
      <t>*</t>
    </r>
  </si>
  <si>
    <r>
      <rPr>
        <b/>
        <sz val="14"/>
        <color theme="1"/>
        <rFont val="Aptos Display"/>
        <family val="2"/>
        <scheme val="major"/>
      </rPr>
      <t>27</t>
    </r>
    <r>
      <rPr>
        <b/>
        <sz val="14"/>
        <color rgb="FFFF0000"/>
        <rFont val="Aptos Display"/>
        <family val="2"/>
        <scheme val="major"/>
      </rPr>
      <t>*</t>
    </r>
  </si>
  <si>
    <r>
      <t>39</t>
    </r>
    <r>
      <rPr>
        <b/>
        <sz val="14"/>
        <color rgb="FFFF0000"/>
        <rFont val="Aptos Display"/>
        <family val="2"/>
        <scheme val="major"/>
      </rPr>
      <t>*</t>
    </r>
  </si>
  <si>
    <t>Résumé des caractéristiques du produit</t>
  </si>
  <si>
    <r>
      <rPr>
        <b/>
        <sz val="14"/>
        <rFont val="Aptos Display"/>
        <family val="2"/>
        <scheme val="major"/>
      </rPr>
      <t>42</t>
    </r>
    <r>
      <rPr>
        <b/>
        <sz val="14"/>
        <color rgb="FFFF0000"/>
        <rFont val="Aptos Display"/>
        <family val="2"/>
        <scheme val="major"/>
      </rPr>
      <t>*</t>
    </r>
  </si>
  <si>
    <r>
      <rPr>
        <b/>
        <sz val="14"/>
        <color theme="1"/>
        <rFont val="Aptos Display"/>
        <family val="2"/>
        <scheme val="major"/>
      </rPr>
      <t>55</t>
    </r>
    <r>
      <rPr>
        <b/>
        <sz val="14"/>
        <color rgb="FFFF0000"/>
        <rFont val="Aptos Display"/>
        <family val="2"/>
        <scheme val="major"/>
      </rPr>
      <t>*</t>
    </r>
  </si>
  <si>
    <t>nb services participants</t>
  </si>
  <si>
    <t>nb référents</t>
  </si>
  <si>
    <t>4 à 5</t>
  </si>
  <si>
    <t>6 à 7</t>
  </si>
  <si>
    <t>11 à 12</t>
  </si>
  <si>
    <t>Évaluation thématique</t>
  </si>
  <si>
    <r>
      <t xml:space="preserve">Thématiques
</t>
    </r>
    <r>
      <rPr>
        <sz val="11"/>
        <rFont val="Aptos Display"/>
        <family val="2"/>
        <scheme val="major"/>
      </rPr>
      <t>sous-thématiques</t>
    </r>
    <r>
      <rPr>
        <b/>
        <sz val="14"/>
        <rFont val="Aptos Display"/>
        <family val="2"/>
        <scheme val="major"/>
      </rPr>
      <t xml:space="preserve"> 
</t>
    </r>
    <r>
      <rPr>
        <b/>
        <sz val="10"/>
        <color theme="4"/>
        <rFont val="Aptos Display"/>
        <family val="2"/>
        <scheme val="major"/>
      </rPr>
      <t>Rappel des modalités de calcul : évaluation = (Oui = 1 + Partiel = 0,5 + Non = 0 + Non répondu = 0) / (total - non applicable)</t>
    </r>
    <r>
      <rPr>
        <b/>
        <sz val="14"/>
        <rFont val="Aptos Display"/>
        <family val="2"/>
        <scheme val="major"/>
      </rPr>
      <t xml:space="preserve">
</t>
    </r>
    <r>
      <rPr>
        <b/>
        <sz val="10"/>
        <color theme="4"/>
        <rFont val="Aptos Display"/>
        <family val="2"/>
        <scheme val="major"/>
      </rPr>
      <t>NC : Non concerné si 0 réponse renseignée dans ce service</t>
    </r>
    <r>
      <rPr>
        <b/>
        <sz val="14"/>
        <rFont val="Aptos Display"/>
        <family val="2"/>
        <scheme val="major"/>
      </rPr>
      <t xml:space="preserve"> </t>
    </r>
  </si>
  <si>
    <t>Nombre de critères</t>
  </si>
  <si>
    <t xml:space="preserve">correspondance nom et numéro de service </t>
  </si>
  <si>
    <r>
      <t>48</t>
    </r>
    <r>
      <rPr>
        <b/>
        <sz val="14"/>
        <color rgb="FFFF0000"/>
        <rFont val="Aptos Display"/>
        <family val="2"/>
        <scheme val="major"/>
      </rPr>
      <t>*</t>
    </r>
  </si>
  <si>
    <t>Nombre de critères obligatoires</t>
  </si>
  <si>
    <t>Évaluation des critères obligatoires - table détaillée</t>
  </si>
  <si>
    <r>
      <rPr>
        <i/>
        <sz val="26"/>
        <color theme="8"/>
        <rFont val="Aptos Display"/>
        <family val="2"/>
        <scheme val="major"/>
      </rPr>
      <t xml:space="preserve">Vous visionnez un </t>
    </r>
    <r>
      <rPr>
        <b/>
        <i/>
        <sz val="26"/>
        <color theme="8"/>
        <rFont val="Aptos Display"/>
        <family val="2"/>
        <scheme val="major"/>
      </rPr>
      <t>diaporama automatisé</t>
    </r>
    <r>
      <rPr>
        <i/>
        <sz val="26"/>
        <color theme="8"/>
        <rFont val="Aptos Display"/>
        <family val="2"/>
        <scheme val="major"/>
      </rPr>
      <t xml:space="preserve"> réalisé par l'OMEDIT NAGG à partir des données renseignées par votre établissement. </t>
    </r>
    <r>
      <rPr>
        <i/>
        <sz val="22"/>
        <color theme="8"/>
        <rFont val="Aptos Display"/>
        <family val="2"/>
        <scheme val="major"/>
      </rPr>
      <t xml:space="preserve">
</t>
    </r>
    <r>
      <rPr>
        <b/>
        <i/>
        <sz val="22"/>
        <color theme="4"/>
        <rFont val="Aptos Display"/>
        <family val="2"/>
        <scheme val="major"/>
      </rPr>
      <t>L'équipe de l'OMEDIT remercie les personnes donnant leur avis sur leurs outils à des fins d'amélioration continue</t>
    </r>
    <r>
      <rPr>
        <i/>
        <sz val="22"/>
        <color theme="4"/>
        <rFont val="Aptos Display"/>
        <family val="2"/>
        <scheme val="major"/>
      </rPr>
      <t xml:space="preserve"> </t>
    </r>
  </si>
  <si>
    <t>&gt; Méthode de calcul du dénominateur : ensemble des critères, après exclusion des réponses "non applicables"</t>
  </si>
  <si>
    <r>
      <rPr>
        <i/>
        <sz val="26"/>
        <color theme="8"/>
        <rFont val="Aptos Display"/>
        <family val="2"/>
        <scheme val="major"/>
      </rPr>
      <t xml:space="preserve">Fin du diaporama réalisé par l'OMEDIT NAGG à partir des données renseignées par votre établissement. </t>
    </r>
    <r>
      <rPr>
        <i/>
        <sz val="22"/>
        <color theme="8"/>
        <rFont val="Aptos Display"/>
        <family val="2"/>
        <scheme val="major"/>
      </rPr>
      <t xml:space="preserve">
</t>
    </r>
    <r>
      <rPr>
        <b/>
        <i/>
        <sz val="22"/>
        <color theme="4"/>
        <rFont val="Aptos Display"/>
        <family val="2"/>
        <scheme val="major"/>
      </rPr>
      <t>L'équipe de l'OMEDIT vous remercie vivement pour votre avis</t>
    </r>
    <r>
      <rPr>
        <i/>
        <sz val="22"/>
        <color theme="4"/>
        <rFont val="Aptos Display"/>
        <family val="2"/>
        <scheme val="major"/>
      </rPr>
      <t xml:space="preserve"> </t>
    </r>
  </si>
  <si>
    <t>PRESENTATION DE L'AUDIT ET METHODOLOGIE DE REMPLISSAGE</t>
  </si>
  <si>
    <t>Textes règlementaires et recommandations</t>
  </si>
  <si>
    <t>Date de publication</t>
  </si>
  <si>
    <t>Sujet d'application</t>
  </si>
  <si>
    <t>Arrêté du 10 octobre 2022 modifiant l'arrêté du 6 avril 2011 relatif au management de la qualité de la prise en charge médicamenteuse et aux médicaments dans les établissements de santé (J0 du 14 octobre 2022)</t>
  </si>
  <si>
    <t>AUDIT DU CIRCUIT DES GAZ A USAGE MEDICAL EN ETABLISSEMENT DE SANTE</t>
  </si>
  <si>
    <t>ANSM - Modification de l'étiquetage du MEOPA pour réduire le risque de confusion</t>
  </si>
  <si>
    <t>SAINT-PIERRE-ET-MIQUELON</t>
  </si>
  <si>
    <t>RSMQ PECM</t>
  </si>
  <si>
    <t>dep</t>
  </si>
  <si>
    <t>ei</t>
  </si>
  <si>
    <t>renseignant 1</t>
  </si>
  <si>
    <t>renseignant 2</t>
  </si>
  <si>
    <t>chapitre</t>
  </si>
  <si>
    <t>Les bouteilles de gaz à usage médical sont transportées dans les services utilisateurs et auprès des patients, dans le cadre d'une prescription médicale, par des personnes formées aux gaz médicaux (transport, manipulation, administration…), selon l'étape d'intervention et l'action qu'ils réalisent (médecin, pharmacien, IDE...)</t>
  </si>
  <si>
    <t>A la réception, les équipes vérifient systématiquement la nature du gaz par lecture de l'étiquette, l'intégrité de la bouteille (absence de fuites, de choc, présence du système d'inviolabilité) et la pression pour les bouteilles à manodétendeur intégré</t>
  </si>
  <si>
    <t>En l'absence de local ou zone de stockage dédié aux gaz à usage médical dans le service, les bouteilles sont transportées de manière sécurisée (à l'aide de chariots, par du personnel formé) entre les différents services et suivent systématiquement un patient</t>
  </si>
  <si>
    <t>Au cours de l'administration, les bouteilles de gaz à usage médical sont stockées auprès des patients, en position verticale et arrimées par tout moyen approprié (chaînes, crochets, porte-lit, chariot de transport…) afin de les protéger des risques de chute et de choc</t>
  </si>
  <si>
    <t>Étiquettes de lignes</t>
  </si>
  <si>
    <t>Total général</t>
  </si>
  <si>
    <t>Étiquettes de colonnes</t>
  </si>
  <si>
    <t>(Tous)</t>
  </si>
  <si>
    <t>Chapitre</t>
  </si>
  <si>
    <t>Onglet</t>
  </si>
  <si>
    <t>Type de critère</t>
  </si>
  <si>
    <t>A la réception, les équipes (pharmacien, préparateur...) vérifient la nature du gaz par lecture de l'étiquette, l'intégrité de la bouteille (absence de fuite, de choc, présence du système d'inviolabilité) et la pression pour les bouteilles à manodétendeur intégré</t>
  </si>
  <si>
    <t>Il existe une procédure générale décrivant le circuit des gaz à usage médical et les responsabilités des différents acteurs participant à la gestion du circuit des gaz à usage médical</t>
  </si>
  <si>
    <t>Il y a un pharmacien référent des fluides médicaux dans l'établissement et il est connu de tous les intervenants concernés (utilisateurs, soignants, directeurs, services techniques,…)</t>
  </si>
  <si>
    <t>La ou les pièces de stockage des gaz à usage médical sont clairement identifiées, sécurisées, propres, ventilées (ventilation haute et basse sur la porte), à l'abri des intempéries et ne contiennent pas de source de chaleur</t>
  </si>
  <si>
    <t>Les bouteilles de gaz à usage médical sont stockées robinet fermé, en position verticale et arrimées par tout moyen approprié (chaînes, crochets, bac ou casier dédié au stockage des bouteilles de gaz…) afin de les protéger des risques de chute et de choc</t>
  </si>
  <si>
    <t xml:space="preserve">Les bouteilles de MEOPA sont stockées pendant 48 heures après réception en position horizontale en zone tampon identifiée, à une température comprise entre 10°C et 30°C puis, passé ce délai, en position verticale et arrimées. Ce délai de 48h est tracé par le gestionnaire de stock. </t>
  </si>
  <si>
    <t>Les documents relatifs aux gaz à usage médical et modes opératoires de votre établissement sont accessibles et connus des différents acteurs participant à, ou impliqués dans la gestion du circuit des gaz à usage médical</t>
  </si>
  <si>
    <t>Les équipes utilisatrices sont informées de la liste des gaz médicaux ayant le statut de médicament (Oxygène, MEOPA, protoxyde d'azote, monoxyde d'azote, xénon)</t>
  </si>
  <si>
    <t>Les gaz médicaux avec statut de médicament font l'objet systématiquement d'une prescription écrite (papier ou informatique)</t>
  </si>
  <si>
    <t>Les zones de stockage de chaque bouteille de gaz sont clairement identifiées : les bouteilles vides sont séparées des bouteilles pleines ; les bouteilles de gaz à statut différent (usage médical et non médical) sont séparées et identifiées</t>
  </si>
  <si>
    <t>Nombre de N° de critère</t>
  </si>
  <si>
    <t>non-obligatoire</t>
  </si>
  <si>
    <t>Disposition du rapport : forme compactée</t>
  </si>
  <si>
    <t>Disposition du rapport : forme tabulaire avec étiquettes répétées</t>
  </si>
  <si>
    <r>
      <t>Contexte de l'établissement pour la réalisation de cet audit</t>
    </r>
    <r>
      <rPr>
        <b/>
        <sz val="18"/>
        <color rgb="FFFF0000"/>
        <rFont val="Aptos Display"/>
        <family val="2"/>
        <scheme val="major"/>
      </rPr>
      <t>*</t>
    </r>
  </si>
  <si>
    <t>Nom de la/des personnes remplissant la grille</t>
  </si>
  <si>
    <t>En cas de microfuite suspectée ou pour tout dysfonctionnement ou non-conformité, la bouteille est retournée à la PUI ou au personnel responsable de l'atelier des fluides médicaux, pour demande d'expertise auprès du fournisseur des bouteilles</t>
  </si>
  <si>
    <t>Fonction de cette/ces personnes</t>
  </si>
  <si>
    <t>En cas d'emplacement intérieur de la/des pièces de stockage des bouteilles de gaz à usage médical, il n'y a pas de communication directe avec les locaux ni de dégagements accessibles au public</t>
  </si>
  <si>
    <t>service renseigné onglet etab</t>
  </si>
  <si>
    <t>nom de service non renseigné</t>
  </si>
  <si>
    <r>
      <t>62</t>
    </r>
    <r>
      <rPr>
        <b/>
        <sz val="14"/>
        <color rgb="FFFF0000"/>
        <rFont val="Aptos Display"/>
        <family val="2"/>
        <scheme val="major"/>
      </rPr>
      <t>*</t>
    </r>
  </si>
  <si>
    <r>
      <t>69</t>
    </r>
    <r>
      <rPr>
        <b/>
        <sz val="14"/>
        <color rgb="FFFF0000"/>
        <rFont val="Aptos Display"/>
        <family val="2"/>
        <scheme val="major"/>
      </rPr>
      <t>*</t>
    </r>
  </si>
  <si>
    <r>
      <t>72</t>
    </r>
    <r>
      <rPr>
        <b/>
        <sz val="14"/>
        <color rgb="FFFF0000"/>
        <rFont val="Aptos Display"/>
        <family val="2"/>
        <scheme val="major"/>
      </rPr>
      <t>*</t>
    </r>
  </si>
  <si>
    <r>
      <t>75</t>
    </r>
    <r>
      <rPr>
        <b/>
        <sz val="14"/>
        <color rgb="FFFF0000"/>
        <rFont val="Aptos Display"/>
        <family val="2"/>
        <scheme val="major"/>
      </rPr>
      <t>*</t>
    </r>
  </si>
  <si>
    <t>○ Audit renseigné :</t>
  </si>
  <si>
    <t>service n°1</t>
  </si>
  <si>
    <t>service n°2</t>
  </si>
  <si>
    <t>service n°3</t>
  </si>
  <si>
    <t>service n°4</t>
  </si>
  <si>
    <r>
      <t xml:space="preserve">Stockage des bouteilles d'oxygène
</t>
    </r>
    <r>
      <rPr>
        <i/>
        <sz val="12"/>
        <rFont val="Aptos Display"/>
        <family val="2"/>
        <scheme val="major"/>
      </rPr>
      <t>Pas de question obligatoire</t>
    </r>
  </si>
  <si>
    <t xml:space="preserve">Note : les résultats de ces évaluations incluent uniquement les services pour lesquels vous avez renseigné le nom, onglet établissement. </t>
  </si>
  <si>
    <t>La traçabilité des formations réalisées et des personnes/qualifications, tout personnel et services confondus, est assurée en temps réel et continuellement</t>
  </si>
  <si>
    <t>La structure réalise des évaluations internes du circuit des gaz à usage médical (réception, stockage, dispensation, administration) annuellement dans le cadre du programme d'action</t>
  </si>
  <si>
    <t>Les prescriptions contiennent le nom du gaz médicinal, le débit en L/min (hors MEOPA), la durée d'administration, durée du traitement et le mode d'administration</t>
  </si>
  <si>
    <t>Dans les services utilisateurs, les gaz à usage médical sont stockés dans une/des pièces sécurisées, à accès interdit au public</t>
  </si>
  <si>
    <t>La/les pièces de stockage des gaz à usage médical sont clairement identifiées, sécurisées, propres, ventilées (ventilation haute et basse sur la porte), à l'abri des intempéries et ne contiennent pas de sources de chaleur</t>
  </si>
  <si>
    <t>Un panneau interdiction de fumer et les mesures de sécurité sont affichées dans les salles de stockage ou à proximité et facilement visibles</t>
  </si>
  <si>
    <t>Pour les dotations de service, le nombre de bouteilles d'oxygène stockées dans le service est en adéquation avec le nombre nécessaire (pas de manque ou de surstockage avec risque de périmé ou d'encombrement)</t>
  </si>
  <si>
    <t>Le nombre de bouteilles de MEOPA stockées dans le service est en adéquation avec le nombre nécessaire (pas de manque ou de surstockage avec risque de périmé ou d'encombrement)</t>
  </si>
  <si>
    <t>complétude questions obligatoires</t>
  </si>
  <si>
    <t>formule</t>
  </si>
  <si>
    <t>manuel</t>
  </si>
  <si>
    <t>Unité de soins</t>
  </si>
  <si>
    <r>
      <t>Nom du service n°1</t>
    </r>
    <r>
      <rPr>
        <b/>
        <sz val="14"/>
        <color rgb="FFFF0000"/>
        <rFont val="Aptos Display"/>
        <family val="2"/>
        <scheme val="major"/>
      </rPr>
      <t>*</t>
    </r>
  </si>
  <si>
    <t>Nom du service n°2</t>
  </si>
  <si>
    <t>Nom du service n°3</t>
  </si>
  <si>
    <t>Nom du service n°4</t>
  </si>
  <si>
    <t>Unité à inclure ou exclure</t>
  </si>
  <si>
    <t>Numéro de service</t>
  </si>
  <si>
    <t>Nom de service</t>
  </si>
  <si>
    <t>statut</t>
  </si>
  <si>
    <t>Instalation</t>
  </si>
  <si>
    <t>numéro de service</t>
  </si>
  <si>
    <t>Nombre de critères Scores tous les critères</t>
  </si>
  <si>
    <t>oui Scores tous les critères</t>
  </si>
  <si>
    <t>non Scores tous les critères</t>
  </si>
  <si>
    <t>partiel Scores tous les critères</t>
  </si>
  <si>
    <t>non applicable Scores tous les critères</t>
  </si>
  <si>
    <t>non répondu Scores tous les critères</t>
  </si>
  <si>
    <t>Évaluation Scores tous les critères</t>
  </si>
  <si>
    <t>Nombre de critères Scores les critères obligatoires</t>
  </si>
  <si>
    <t>oui Scores les critères obligatoires</t>
  </si>
  <si>
    <t>non Scores les critères obligatoires</t>
  </si>
  <si>
    <t>partiel Scores les critères obligatoires</t>
  </si>
  <si>
    <t>non applicable Scores les critères obligatoires</t>
  </si>
  <si>
    <t>non répondu Scores les critères obligatoires</t>
  </si>
  <si>
    <t>Évaluation Scores les critères obligatoires</t>
  </si>
  <si>
    <t>nombre de (nom de) service(s) renseigné(s)</t>
  </si>
  <si>
    <t>(vide)</t>
  </si>
  <si>
    <t>Tous les critères</t>
  </si>
  <si>
    <t>formule différente</t>
  </si>
  <si>
    <r>
      <t xml:space="preserve">Les erreurs liées à l'utilisation des gaz à usage médical font partie depuis 2012 de la liste des </t>
    </r>
    <r>
      <rPr>
        <b/>
        <sz val="16"/>
        <color rgb="FF164194"/>
        <rFont val="Aptos Display"/>
        <family val="2"/>
        <scheme val="major"/>
      </rPr>
      <t>never events</t>
    </r>
    <r>
      <rPr>
        <sz val="16"/>
        <color rgb="FF164194"/>
        <rFont val="Aptos Display"/>
        <family val="2"/>
        <scheme val="major"/>
      </rPr>
      <t xml:space="preserve"> de l'ANSM. 
L'inscription sur cette liste fait suite à la déclaration de nombreuses erreurs dues à des </t>
    </r>
    <r>
      <rPr>
        <b/>
        <sz val="16"/>
        <color rgb="FF164194"/>
        <rFont val="Aptos Display"/>
        <family val="2"/>
        <scheme val="major"/>
      </rPr>
      <t xml:space="preserve">défauts de formation </t>
    </r>
    <r>
      <rPr>
        <sz val="16"/>
        <color rgb="FF164194"/>
        <rFont val="Aptos Display"/>
        <family val="2"/>
        <scheme val="major"/>
      </rPr>
      <t xml:space="preserve">du personnel, à des </t>
    </r>
    <r>
      <rPr>
        <b/>
        <sz val="16"/>
        <color rgb="FF164194"/>
        <rFont val="Aptos Display"/>
        <family val="2"/>
        <scheme val="major"/>
      </rPr>
      <t>mauvaises manipulations</t>
    </r>
    <r>
      <rPr>
        <sz val="16"/>
        <color rgb="FF164194"/>
        <rFont val="Aptos Display"/>
        <family val="2"/>
        <scheme val="major"/>
      </rPr>
      <t xml:space="preserve"> et à des </t>
    </r>
    <r>
      <rPr>
        <b/>
        <sz val="16"/>
        <color rgb="FF164194"/>
        <rFont val="Aptos Display"/>
        <family val="2"/>
        <scheme val="major"/>
      </rPr>
      <t>défauts de vérification de l'identité du gaz administré</t>
    </r>
    <r>
      <rPr>
        <sz val="16"/>
        <color rgb="FF164194"/>
        <rFont val="Aptos Display"/>
        <family val="2"/>
        <scheme val="major"/>
      </rPr>
      <t xml:space="preserve">. 
Ces erreurs d'administration peuvent avoir des </t>
    </r>
    <r>
      <rPr>
        <b/>
        <sz val="16"/>
        <color rgb="FF164194"/>
        <rFont val="Aptos Display"/>
        <family val="2"/>
        <scheme val="major"/>
      </rPr>
      <t>conséquences</t>
    </r>
    <r>
      <rPr>
        <sz val="16"/>
        <color rgb="FF164194"/>
        <rFont val="Aptos Display"/>
        <family val="2"/>
        <scheme val="major"/>
      </rPr>
      <t xml:space="preserve"> importantes pour le patient et, dans certains cas, entraîner le </t>
    </r>
    <r>
      <rPr>
        <b/>
        <sz val="16"/>
        <color rgb="FF164194"/>
        <rFont val="Aptos Display"/>
        <family val="2"/>
        <scheme val="major"/>
      </rPr>
      <t>décès</t>
    </r>
    <r>
      <rPr>
        <sz val="16"/>
        <color rgb="FF164194"/>
        <rFont val="Aptos Display"/>
        <family val="2"/>
        <scheme val="major"/>
      </rPr>
      <t xml:space="preserve">. 
Dans le cadre des travaux de l'OMEDIT NAGG sur la </t>
    </r>
    <r>
      <rPr>
        <b/>
        <sz val="16"/>
        <color rgb="FF164194"/>
        <rFont val="Aptos Display"/>
        <family val="2"/>
        <scheme val="major"/>
      </rPr>
      <t>prévention de la survenue des never events</t>
    </r>
    <r>
      <rPr>
        <sz val="16"/>
        <color rgb="FF164194"/>
        <rFont val="Aptos Display"/>
        <family val="2"/>
        <scheme val="major"/>
      </rPr>
      <t xml:space="preserve"> tout en capitalisant sur les actions menées par le CHU de Poitiers pour </t>
    </r>
    <r>
      <rPr>
        <b/>
        <sz val="16"/>
        <color rgb="FF164194"/>
        <rFont val="Aptos Display"/>
        <family val="2"/>
        <scheme val="major"/>
      </rPr>
      <t>sécuriser le circuit des gaz à usage médical</t>
    </r>
    <r>
      <rPr>
        <sz val="16"/>
        <color rgb="FF164194"/>
        <rFont val="Aptos Display"/>
        <family val="2"/>
        <scheme val="major"/>
      </rPr>
      <t>, un</t>
    </r>
    <r>
      <rPr>
        <b/>
        <sz val="16"/>
        <color rgb="FF164194"/>
        <rFont val="Aptos Display"/>
        <family val="2"/>
        <scheme val="major"/>
      </rPr>
      <t xml:space="preserve"> travail collaboratif</t>
    </r>
    <r>
      <rPr>
        <sz val="16"/>
        <color rgb="FF164194"/>
        <rFont val="Aptos Display"/>
        <family val="2"/>
        <scheme val="major"/>
      </rPr>
      <t xml:space="preserve"> a été réalisé en partenariat avec le CHU de Bordeaux et le CHU de Limoges, afin de proposer une </t>
    </r>
    <r>
      <rPr>
        <b/>
        <sz val="16"/>
        <color rgb="FF164194"/>
        <rFont val="Aptos Display"/>
        <family val="2"/>
        <scheme val="major"/>
      </rPr>
      <t>grille d'auto-évaluation</t>
    </r>
    <r>
      <rPr>
        <sz val="16"/>
        <color rgb="FF164194"/>
        <rFont val="Aptos Display"/>
        <family val="2"/>
        <scheme val="major"/>
      </rPr>
      <t xml:space="preserve"> du circuit des gaz à usage médical en établissement de santé.
Ainsi, cette grille a pour vocation d’accompagner les établissements de santé à s'auto-évaluer sur leur circuit de gaz médicaux et plus spécifiquement de gaz à usage médical et ainsi mettre en place les actions nécessaires afin de sécuriser le circuit des gaz à usage médical.
Cette grille se base sur la règlementation mais également sur des recommandations qui encouragent la démarche d'amélioration continue.</t>
    </r>
  </si>
  <si>
    <t/>
  </si>
  <si>
    <r>
      <t>Base de données (</t>
    </r>
    <r>
      <rPr>
        <b/>
        <u/>
        <sz val="14"/>
        <color rgb="FFC00000"/>
        <rFont val="Aptos Display"/>
        <family val="2"/>
        <scheme val="major"/>
      </rPr>
      <t>si maj &gt; maj à reporter sur l'onglet TCD</t>
    </r>
    <r>
      <rPr>
        <b/>
        <sz val="14"/>
        <rFont val="Aptos Display"/>
        <family val="2"/>
        <scheme val="major"/>
      </rPr>
      <t>)</t>
    </r>
  </si>
  <si>
    <t>Modifications apportées sur les bouteilles de MEOPA pour limiter les risques de confusion avec l'oxygène</t>
  </si>
  <si>
    <r>
      <t xml:space="preserve">Si autre fonction, préciser :
</t>
    </r>
    <r>
      <rPr>
        <b/>
        <i/>
        <sz val="11"/>
        <color theme="8" tint="-0.499984740745262"/>
        <rFont val="Aptos Display"/>
        <family val="2"/>
        <scheme val="major"/>
      </rPr>
      <t>(accessible uniquement en sélectionnant "autre" à la question précédente)</t>
    </r>
  </si>
  <si>
    <r>
      <t xml:space="preserve">A ce stade, avez-vous déjà identifié des risques </t>
    </r>
    <r>
      <rPr>
        <b/>
        <i/>
        <sz val="18"/>
        <color theme="1"/>
        <rFont val="Aptos Display"/>
        <family val="2"/>
        <scheme val="major"/>
      </rPr>
      <t>a priori</t>
    </r>
    <r>
      <rPr>
        <b/>
        <sz val="18"/>
        <color theme="1"/>
        <rFont val="Aptos Display"/>
        <family val="2"/>
        <scheme val="major"/>
      </rPr>
      <t xml:space="preserve"> liés à votre circuit des gaz à usage médical ? Si oui, lesquels ?</t>
    </r>
  </si>
  <si>
    <t>Éléments observés</t>
  </si>
  <si>
    <t>Tous les acteurs du circuit des gaz à usage médical (médecins, pharmaciens, préparateurs, IDE…) sont formés à leur utilisation (transport, stockage, manipulation, administration…), selon l'étape d'intervention et l'action qu'ils réalisent, à intervalle régulier et en cas de changement de matériel</t>
  </si>
  <si>
    <t>L'analyse des évènements indésirables liés aux gaz médicaux est organisée lors de réunions pluriprofessionnelles</t>
  </si>
  <si>
    <t>Les conclusions et décisions prises suite à l'analyse de ces évènements indésirables sont communiquées aux professionnels impliqués dans le circuit des gaz à usage médical</t>
  </si>
  <si>
    <t>Il existe un programme d'actions qualité/sécurité/efficience qui intègre les actions, les pilotes, le calendrier et les modalités de suivi (indicateurs, audits, …)</t>
  </si>
  <si>
    <t>Des modalités d'organisation spécifiques sont prévues en cas de situations exceptionnelles (commandes des services de soins, PUI, …)</t>
  </si>
  <si>
    <t xml:space="preserve">La structure a mis en place un système de déclaration interne des presque accidents, évènements et effets indésirables liés à l'utilisation des gaz </t>
  </si>
  <si>
    <t>Les installations (évaporateur, cuve de stockage, …) sont contrôlées annuellement et un rapport de maintenance est réalisé</t>
  </si>
  <si>
    <t>Des actions correctives sont décidées durant ces réunions, intégrées dans le programme d'actions, mises en place et évaluées</t>
  </si>
  <si>
    <t>Avant l'administration, le personnel (IDE habilité(e) ou formé(e), médecin) s'assure qu'il n'y a pas de corps gras : ni sur leurs mains, ni sur celles du patient ni sur le visage du patient</t>
  </si>
  <si>
    <r>
      <t xml:space="preserve">Une formation spécifique au MEOPA est dispensée au personnel concerné par sa </t>
    </r>
    <r>
      <rPr>
        <sz val="14"/>
        <color rgb="FF002060"/>
        <rFont val="Aptos Display"/>
        <family val="2"/>
        <scheme val="major"/>
      </rPr>
      <t>réception et son</t>
    </r>
    <r>
      <rPr>
        <sz val="14"/>
        <color rgb="FF164194"/>
        <rFont val="Aptos Display"/>
        <family val="2"/>
        <scheme val="major"/>
      </rPr>
      <t xml:space="preserve"> administration. Cette formation est réalisée à périodicité donnée et tracée</t>
    </r>
  </si>
  <si>
    <t>En cas de microfuite suspectée à la réception ainsi que pour tout dysfonctionnement ou non-conformité, le pharmacien contacte le fournisseur des bouteilles de gaz pour réclamer une expertise sur la bouteille</t>
  </si>
  <si>
    <r>
      <t xml:space="preserve">Les zones de stockage des différentes bouteilles de gaz à </t>
    </r>
    <r>
      <rPr>
        <b/>
        <sz val="14"/>
        <color rgb="FF164194"/>
        <rFont val="Aptos Display"/>
        <family val="2"/>
        <scheme val="major"/>
      </rPr>
      <t>usage médical</t>
    </r>
    <r>
      <rPr>
        <sz val="14"/>
        <color rgb="FF164194"/>
        <rFont val="Aptos Display"/>
        <family val="2"/>
        <scheme val="major"/>
      </rPr>
      <t xml:space="preserve"> et de gaz médicinaux (oxygène, MEOPA…) sont, pour chaque gaz, clairement identifiées et séparées les unes des autres</t>
    </r>
  </si>
  <si>
    <t>Les flexibles des fluides médicaux des bras d'anesthésie (bloc/réanimation/SSPI) sont changés tous les 10 ans et contrôlés par un pharmacien</t>
  </si>
  <si>
    <t>REGLEMENTATION, RECOMMANDATIONS ET OUTILS SPECIFIQUES AUX GAZ MEDICAUX
en date de juin 2026</t>
  </si>
  <si>
    <t>Il existe un manuel qualité général de la prise en charge médicamenteuse, qui intègre les éléments en lien avec les gaz à usage médical ou un manuel qualité spécifique intégrant des documents décrivant l'approvisionnement, la gestion, les règles d'utilisation (…) des gaz à usage médical</t>
  </si>
  <si>
    <t>Les documents relatifs aux gaz à usage médical et modes opératoires de votre établissement sont actualisés/revalidés à périodicité définie en lien avec la procédure de gestion documentaire de l'établissement, autant que de besoin</t>
  </si>
  <si>
    <t>Compléments pour la conception et la réception des gaz comprimés et vide</t>
  </si>
  <si>
    <t>Les bouteilles d'oxygène contenues dans le chariot d'urgence sont régulièrement vérifiées par lecture de l'étiquette, de la date de péremption et de leur capacité ou volume sortant</t>
  </si>
  <si>
    <r>
      <rPr>
        <b/>
        <sz val="16"/>
        <color rgb="FF164194"/>
        <rFont val="Aptos Display"/>
        <family val="2"/>
        <scheme val="major"/>
      </rPr>
      <t>STRUCTURATION DE L'AUDIT</t>
    </r>
    <r>
      <rPr>
        <sz val="16"/>
        <color rgb="FF164194"/>
        <rFont val="Aptos Display"/>
        <family val="2"/>
        <scheme val="major"/>
      </rPr>
      <t xml:space="preserve">
L'audit suivant se présente sous la forme de différents onglets : 
- Présentation de l'outil : reprend les différents onglets ainsi qu'une procédure pour télécharger en PDF l'ensemble des onglets ;
- Etablissement : reprend le contexte et l'objetif dans lequel l'établissement réalise cet audit ainsi que la personne le réalisant et les services/unités de soins évalués ;
- Politique : reprend des informations sur la politique qualité/sécurité du circuit des gaz médicaux, la gestion documentaire, la formation, l'auto-évaluation, la gestion des risques liés aux gaz à usage médical et la prescription des gaz médicinaux ;
- PUI et autre local : concerne les conditions de stockage des gaz à usage médical à la Pharmacie à Usage Intérieur ou dans un local de l'atelier des fluides médicaux ;
- Services_Unités de soin : concerne les conditions de stockage, de manipulation et d'administration dans les services utilisateurs de gaz à usage médical et unités de soin en utilisant ;
- Résultats : reprenant les principales questions et réponses aux différents onglets permettant une proposition d'axes d'amélioration à suivre. 
L'onglet concernant la politique de l'établissement peut être rempli par toute personne intervenant sur le circuit des gaz à usage médical et par tout service</t>
    </r>
    <r>
      <rPr>
        <sz val="16"/>
        <color rgb="FFC00000"/>
        <rFont val="Aptos Display"/>
        <family val="2"/>
        <scheme val="major"/>
      </rPr>
      <t>.</t>
    </r>
    <r>
      <rPr>
        <sz val="16"/>
        <color rgb="FF164194"/>
        <rFont val="Aptos Display"/>
        <family val="2"/>
        <scheme val="major"/>
      </rPr>
      <t xml:space="preserve"> 
L'onglet concernant la PUI et autre local peut être rempli par le personnel de la PUI et/ou du local de l'atelier des fluides médicaux en charge des gaz à usage médical. 
Enfin, l'onglet concernant les services utilisateurs et unités de soins peut être rempli par autant de services que nécessaire, une colonne sera alors dédiée à chaque service répondeur. Tout service et unité utilisant des gaz à usage médical peut ainsi être amené à répondre à cet onglet. Parmi les services audités dans cette grille, il peut être pertinent d'évaluer les pratiques, </t>
    </r>
    <r>
      <rPr>
        <i/>
        <sz val="16"/>
        <color rgb="FF164194"/>
        <rFont val="Aptos Display"/>
        <family val="2"/>
        <scheme val="major"/>
      </rPr>
      <t>a minima</t>
    </r>
    <r>
      <rPr>
        <sz val="16"/>
        <color rgb="FF164194"/>
        <rFont val="Aptos Display"/>
        <family val="2"/>
        <scheme val="major"/>
      </rPr>
      <t xml:space="preserve">, dans un service de réanimation, de soins intensifs ou de soins continus.
</t>
    </r>
    <r>
      <rPr>
        <b/>
        <sz val="16"/>
        <color rgb="FF164194"/>
        <rFont val="Aptos Display"/>
        <family val="2"/>
        <scheme val="major"/>
      </rPr>
      <t>PRECONISATIONS DE METHODOLOGIE DE REMPLISSAGE</t>
    </r>
    <r>
      <rPr>
        <sz val="16"/>
        <color rgb="FF164194"/>
        <rFont val="Aptos Display"/>
        <family val="2"/>
        <scheme val="major"/>
      </rPr>
      <t xml:space="preserve">
Les réponses aux critères se présentent sous forme d'un menu déroulant. Les réponses "OUI", "NON", "PARTIEL" et "NON APPLICABLE" sont possibles. Les critères identifiés par une * sont considérés comme étant obligatoires et sont issus de la règlementation.
Afin de répondre au mieux à cette grille d'auto-évaluation, il est préférable de se baser sur des éléments observés (dans la PUI, services, consultation de documents) et également d'interroger les professionnels sur leurs pratiques et les mettre en situation.
Une colonne commentaire est également à disposition pour tous les critères afin d'argumenter sur les modalités de réponse et situtations rencontrées dans l'établissement. </t>
    </r>
  </si>
  <si>
    <r>
      <t xml:space="preserve">ONGLET DE SAISIE N°2/4 : </t>
    </r>
    <r>
      <rPr>
        <b/>
        <u/>
        <sz val="24"/>
        <color theme="8"/>
        <rFont val="Aptos Display"/>
        <family val="2"/>
        <scheme val="major"/>
      </rPr>
      <t>POLITIQUE DES GAZ À USAGE MEDICAL</t>
    </r>
  </si>
  <si>
    <r>
      <t xml:space="preserve">ONGLET DE SAISIE N°4/4 : </t>
    </r>
    <r>
      <rPr>
        <b/>
        <u/>
        <sz val="24"/>
        <color rgb="FF164194"/>
        <rFont val="Aptos Display"/>
        <family val="2"/>
        <scheme val="major"/>
      </rPr>
      <t>UNITÉS ET SERVICES DE SOINS</t>
    </r>
  </si>
  <si>
    <r>
      <t xml:space="preserve">Service </t>
    </r>
    <r>
      <rPr>
        <b/>
        <sz val="14"/>
        <color rgb="FFFF0000"/>
        <rFont val="Aptos Display"/>
        <family val="2"/>
        <scheme val="major"/>
      </rPr>
      <t>1</t>
    </r>
    <r>
      <rPr>
        <b/>
        <sz val="14"/>
        <color theme="8"/>
        <rFont val="Aptos Display"/>
        <family val="2"/>
        <scheme val="major"/>
      </rPr>
      <t xml:space="preserve"> / Pôle / Unité</t>
    </r>
  </si>
  <si>
    <r>
      <t>Service</t>
    </r>
    <r>
      <rPr>
        <b/>
        <sz val="14"/>
        <color rgb="FFFF0000"/>
        <rFont val="Aptos Display"/>
        <family val="2"/>
        <scheme val="major"/>
      </rPr>
      <t xml:space="preserve"> 3</t>
    </r>
    <r>
      <rPr>
        <b/>
        <sz val="14"/>
        <color theme="8"/>
        <rFont val="Aptos Display"/>
        <family val="2"/>
        <scheme val="major"/>
      </rPr>
      <t xml:space="preserve"> / Pôle / Unité</t>
    </r>
  </si>
  <si>
    <r>
      <t xml:space="preserve">ONGLET DE SAISIE N°3/4 : </t>
    </r>
    <r>
      <rPr>
        <b/>
        <u/>
        <sz val="24"/>
        <color rgb="FF164194"/>
        <rFont val="Aptos Display"/>
        <family val="2"/>
        <scheme val="major"/>
      </rPr>
      <t>PUI ET LOCAL DE L'ATELIER DES FLUIDES MEDICAUX</t>
    </r>
  </si>
  <si>
    <r>
      <t xml:space="preserve">ONGLET DE SAISIE N°1/4 : </t>
    </r>
    <r>
      <rPr>
        <b/>
        <u/>
        <sz val="24"/>
        <color theme="8"/>
        <rFont val="Aptos Display"/>
        <family val="2"/>
        <scheme val="major"/>
      </rPr>
      <t>INFORMATIONS RELATIVES À L'ÉTABLISSEMENT</t>
    </r>
  </si>
  <si>
    <t>Norme FD S90-155 relative aux systèmes de distribution pour gaz médicaux comprimés et vide</t>
  </si>
  <si>
    <t xml:space="preserve">Les colonnes réponses peuvent être remplies pour des services et unités de soins utilisant des gaz à usage médical, afin d'identifier les principaux risques liés au circuit des gaz médicaux. </t>
  </si>
  <si>
    <t>○  2 Méthodologies possibles : observationnelle ou déclarative par interrogation des professionnels</t>
  </si>
  <si>
    <t xml:space="preserve">○ 1 Onglet de restitution automatisé </t>
  </si>
  <si>
    <t xml:space="preserve">○  Avec 4 onglets à renseigner : </t>
  </si>
  <si>
    <r>
      <t xml:space="preserve">○  </t>
    </r>
    <r>
      <rPr>
        <b/>
        <sz val="18"/>
        <color theme="8"/>
        <rFont val="Aptos Display"/>
        <family val="2"/>
        <scheme val="major"/>
      </rPr>
      <t>Fichier Excel</t>
    </r>
    <r>
      <rPr>
        <sz val="18"/>
        <color theme="8"/>
        <rFont val="Aptos Display"/>
        <family val="2"/>
        <scheme val="major"/>
      </rPr>
      <t xml:space="preserve"> mis à disposition par </t>
    </r>
    <r>
      <rPr>
        <b/>
        <sz val="18"/>
        <color theme="8"/>
        <rFont val="Aptos Display"/>
        <family val="2"/>
        <scheme val="major"/>
      </rPr>
      <t>l'OMEDIT NAGG</t>
    </r>
    <r>
      <rPr>
        <sz val="18"/>
        <color theme="8"/>
        <rFont val="Aptos Display"/>
        <family val="2"/>
        <scheme val="major"/>
      </rPr>
      <t xml:space="preserve"> dans le cadre de la </t>
    </r>
    <r>
      <rPr>
        <b/>
        <sz val="18"/>
        <color theme="8"/>
        <rFont val="Aptos Display"/>
        <family val="2"/>
        <scheme val="major"/>
      </rPr>
      <t>prévention des never events</t>
    </r>
    <r>
      <rPr>
        <sz val="18"/>
        <color theme="8"/>
        <rFont val="Aptos Display"/>
        <family val="2"/>
        <scheme val="major"/>
      </rPr>
      <t xml:space="preserve"> </t>
    </r>
  </si>
  <si>
    <r>
      <t xml:space="preserve">Risques identifiés </t>
    </r>
    <r>
      <rPr>
        <b/>
        <i/>
        <sz val="18"/>
        <color theme="8"/>
        <rFont val="Aptos Display"/>
        <family val="2"/>
        <scheme val="major"/>
      </rPr>
      <t>a priori</t>
    </r>
  </si>
  <si>
    <r>
      <t xml:space="preserve">Risques identifiés </t>
    </r>
    <r>
      <rPr>
        <b/>
        <i/>
        <sz val="18"/>
        <color theme="8"/>
        <rFont val="Aptos Display"/>
        <family val="2"/>
        <scheme val="major"/>
      </rPr>
      <t>a postériori</t>
    </r>
    <r>
      <rPr>
        <b/>
        <sz val="18"/>
        <color theme="8"/>
        <rFont val="Aptos Display"/>
        <family val="2"/>
        <scheme val="major"/>
      </rPr>
      <t xml:space="preserve"> (EI)</t>
    </r>
  </si>
  <si>
    <t xml:space="preserve">Contexte de réalisation de l'audit </t>
  </si>
  <si>
    <t>Faites un clic droit sur l'un des tableaux croisés dynamiques, puis sélectionnez Actualiser afin d'afficher vos résultats.</t>
  </si>
  <si>
    <t xml:space="preserve">Bonus : 2 tableaux croisés dynamiques </t>
  </si>
  <si>
    <r>
      <t xml:space="preserve">Les tables croisées dynamiques ci-dessous sont proposées </t>
    </r>
    <r>
      <rPr>
        <b/>
        <u/>
        <sz val="16"/>
        <color rgb="FF95C11F"/>
        <rFont val="Aptos Display"/>
        <family val="2"/>
        <scheme val="major"/>
      </rPr>
      <t xml:space="preserve">en </t>
    </r>
    <r>
      <rPr>
        <b/>
        <u/>
        <sz val="16"/>
        <color rgb="FF95C11F"/>
        <rFont val="Aptos Narrow"/>
        <family val="2"/>
        <scheme val="minor"/>
      </rPr>
      <t>complément</t>
    </r>
    <r>
      <rPr>
        <sz val="16"/>
        <color rgb="FF95C11F"/>
        <rFont val="Aptos Narrow"/>
        <family val="2"/>
        <scheme val="minor"/>
      </rPr>
      <t xml:space="preserve"> </t>
    </r>
    <r>
      <rPr>
        <b/>
        <sz val="16"/>
        <color rgb="FF95C11F"/>
        <rFont val="Aptos Narrow"/>
        <family val="2"/>
        <scheme val="minor"/>
      </rPr>
      <t>aux personnes souhaitant manipuler leurs données d'audit dans Excel</t>
    </r>
    <r>
      <rPr>
        <sz val="16"/>
        <color rgb="FF95C11F"/>
        <rFont val="Aptos Narrow"/>
        <family val="2"/>
        <scheme val="minor"/>
      </rPr>
      <t>.</t>
    </r>
  </si>
  <si>
    <t>Version du 17/09/2026</t>
  </si>
  <si>
    <r>
      <t xml:space="preserve">Les prescripteurs connaissent la liste des gaz médicaux ayant le statut de médicament et nécessitant une prescription (Oxygène, MEOPA, protoxyde d'azote, monoxyde d'azote, xénon)
</t>
    </r>
    <r>
      <rPr>
        <sz val="14"/>
        <color theme="7"/>
        <rFont val="Aptos Display"/>
        <family val="2"/>
        <scheme val="major"/>
      </rPr>
      <t xml:space="preserve">La réponse à cette question est calculée automatiquement pour être identique à la </t>
    </r>
    <r>
      <rPr>
        <b/>
        <sz val="14"/>
        <color theme="7"/>
        <rFont val="Aptos Display"/>
        <family val="2"/>
        <scheme val="major"/>
      </rPr>
      <t>18</t>
    </r>
    <r>
      <rPr>
        <sz val="14"/>
        <color theme="7"/>
        <rFont val="Aptos Display"/>
        <family val="2"/>
        <scheme val="major"/>
      </rPr>
      <t>. Vous pouvez compléter d'un commentaire</t>
    </r>
  </si>
  <si>
    <t>Les bouteilles de gaz à usage médical NE TIENNENT PAS une porte
Conseil de remplissage :
- Les bouteilles tiennent une porte : répondre NON
- Les bouteilles ne tiennent pas une porte : répondre OUI</t>
  </si>
  <si>
    <r>
      <t xml:space="preserve">Les bouteilles de gaz à usage médical NE SONT PAS stockées dans le couloir
</t>
    </r>
    <r>
      <rPr>
        <sz val="12"/>
        <color theme="7"/>
        <rFont val="Aptos Display"/>
        <family val="2"/>
        <scheme val="major"/>
      </rPr>
      <t xml:space="preserve">Conseil de remplissage :
- Les bouteilles </t>
    </r>
    <r>
      <rPr>
        <b/>
        <sz val="12"/>
        <color theme="7"/>
        <rFont val="Aptos Display"/>
        <family val="2"/>
        <scheme val="major"/>
      </rPr>
      <t>sont</t>
    </r>
    <r>
      <rPr>
        <sz val="12"/>
        <color theme="7"/>
        <rFont val="Aptos Display"/>
        <family val="2"/>
        <scheme val="major"/>
      </rPr>
      <t xml:space="preserve"> stockées dans le couloir : répondre </t>
    </r>
    <r>
      <rPr>
        <b/>
        <sz val="12"/>
        <color rgb="FFC00000"/>
        <rFont val="Aptos Display"/>
        <family val="2"/>
        <scheme val="major"/>
      </rPr>
      <t>NON</t>
    </r>
    <r>
      <rPr>
        <sz val="12"/>
        <color theme="7"/>
        <rFont val="Aptos Display"/>
        <family val="2"/>
        <scheme val="major"/>
      </rPr>
      <t xml:space="preserve">
- Les bouteilles </t>
    </r>
    <r>
      <rPr>
        <b/>
        <sz val="12"/>
        <color theme="7"/>
        <rFont val="Aptos Display"/>
        <family val="2"/>
        <scheme val="major"/>
      </rPr>
      <t>ne sont pas</t>
    </r>
    <r>
      <rPr>
        <sz val="12"/>
        <color theme="7"/>
        <rFont val="Aptos Display"/>
        <family val="2"/>
        <scheme val="major"/>
      </rPr>
      <t xml:space="preserve"> stockées dans le couloir : répondre </t>
    </r>
    <r>
      <rPr>
        <b/>
        <sz val="12"/>
        <color rgb="FF95C11F"/>
        <rFont val="Aptos Display"/>
        <family val="2"/>
        <scheme val="major"/>
      </rPr>
      <t>OUI</t>
    </r>
  </si>
  <si>
    <r>
      <t xml:space="preserve">Les bouteilles de gaz à usage médical NE TIENNENT PAS une porte
</t>
    </r>
    <r>
      <rPr>
        <sz val="12"/>
        <color theme="7"/>
        <rFont val="Aptos Display"/>
        <family val="2"/>
        <scheme val="major"/>
      </rPr>
      <t xml:space="preserve">Conseil de remplissage :
- Les bouteilles </t>
    </r>
    <r>
      <rPr>
        <b/>
        <sz val="12"/>
        <color theme="7"/>
        <rFont val="Aptos Display"/>
        <family val="2"/>
        <scheme val="major"/>
      </rPr>
      <t>tiennent</t>
    </r>
    <r>
      <rPr>
        <sz val="12"/>
        <color theme="7"/>
        <rFont val="Aptos Display"/>
        <family val="2"/>
        <scheme val="major"/>
      </rPr>
      <t xml:space="preserve"> une porte : répondre </t>
    </r>
    <r>
      <rPr>
        <b/>
        <sz val="12"/>
        <color rgb="FFC00000"/>
        <rFont val="Aptos Display"/>
        <family val="2"/>
        <scheme val="major"/>
      </rPr>
      <t>NON</t>
    </r>
    <r>
      <rPr>
        <sz val="12"/>
        <color theme="7"/>
        <rFont val="Aptos Display"/>
        <family val="2"/>
        <scheme val="major"/>
      </rPr>
      <t xml:space="preserve">
- Les bouteilles </t>
    </r>
    <r>
      <rPr>
        <b/>
        <sz val="12"/>
        <color theme="7"/>
        <rFont val="Aptos Display"/>
        <family val="2"/>
        <scheme val="major"/>
      </rPr>
      <t>ne tiennent pas</t>
    </r>
    <r>
      <rPr>
        <sz val="12"/>
        <color theme="7"/>
        <rFont val="Aptos Display"/>
        <family val="2"/>
        <scheme val="major"/>
      </rPr>
      <t xml:space="preserve"> une porte : répondre </t>
    </r>
    <r>
      <rPr>
        <b/>
        <sz val="12"/>
        <color rgb="FF95C11F"/>
        <rFont val="Aptos Display"/>
        <family val="2"/>
        <scheme val="major"/>
      </rPr>
      <t>OUI</t>
    </r>
  </si>
  <si>
    <r>
      <t xml:space="preserve">Le personnel est formé à l'utilisation des gaz à usage médical, en particulier à l'administration, à périodicité donnée avec une traçabilité assurée
</t>
    </r>
    <r>
      <rPr>
        <sz val="12"/>
        <color theme="7"/>
        <rFont val="Aptos Display"/>
        <family val="2"/>
        <scheme val="major"/>
      </rPr>
      <t xml:space="preserve">La réponse à cette question est calculée automatiquement pour être identique à la </t>
    </r>
    <r>
      <rPr>
        <b/>
        <sz val="12"/>
        <color theme="7"/>
        <rFont val="Aptos Display"/>
        <family val="2"/>
        <scheme val="major"/>
      </rPr>
      <t>16</t>
    </r>
    <r>
      <rPr>
        <sz val="12"/>
        <color theme="7"/>
        <rFont val="Aptos Display"/>
        <family val="2"/>
        <scheme val="major"/>
      </rPr>
      <t xml:space="preserve"> (onglet politique). Vous pouvez compléter d'un commentaire</t>
    </r>
  </si>
  <si>
    <r>
      <t xml:space="preserve">Les équipes sont informées de la liste des gaz médicaux ayant le statut de médicament (Oxygène, MEOPA, protoxyde d'azote, monoxyde d'azote, xénon)
</t>
    </r>
    <r>
      <rPr>
        <sz val="12"/>
        <color theme="7"/>
        <rFont val="Aptos Display"/>
        <family val="2"/>
        <scheme val="major"/>
      </rPr>
      <t xml:space="preserve">La réponse à cette question est calculée automatiquement pour être identique à la </t>
    </r>
    <r>
      <rPr>
        <b/>
        <sz val="12"/>
        <color theme="7"/>
        <rFont val="Aptos Display"/>
        <family val="2"/>
        <scheme val="major"/>
      </rPr>
      <t>18</t>
    </r>
    <r>
      <rPr>
        <sz val="12"/>
        <color theme="7"/>
        <rFont val="Aptos Display"/>
        <family val="2"/>
        <scheme val="major"/>
      </rPr>
      <t xml:space="preserve"> (onglet politique). Vous pouvez compléter d'un commentaire</t>
    </r>
  </si>
  <si>
    <r>
      <rPr>
        <sz val="11"/>
        <rFont val="Aptos Display"/>
        <family val="2"/>
        <scheme val="major"/>
      </rPr>
      <t>dernière mise à jour</t>
    </r>
    <r>
      <rPr>
        <sz val="14"/>
        <rFont val="Aptos Display"/>
        <family val="2"/>
        <scheme val="major"/>
      </rPr>
      <t xml:space="preserve"> 
2019</t>
    </r>
  </si>
  <si>
    <t>Le personnel est formé à l'utilisation des gaz à usage médical, en particulier à l'administration, à périodicité donnée avec une traçabilité assurée
La réponse à cette question est calculée automatiquement pour être identique à la 16 (onglet politique). Vous pouvez compléter d'un commentaire</t>
  </si>
  <si>
    <t>Les équipes sont informées de la liste des gaz médicaux ayant le statut de médicament (Oxygène, MEOPA, protoxyde d'azote, monoxyde d'azote, xénon)
La réponse à cette question est calculée automatiquement pour être identique à la 18 (onglet politique). Vous pouvez compléter d'un commentaire</t>
  </si>
  <si>
    <t>Les bouteilles de gaz à usage médical NE SONT PAS stockées dans le couloir
Conseil de remplissage :
- Les bouteilles sont stockées dans le couloir : répondre NON
- Les bouteilles ne sont pas stockées dans le couloir : répondre OUI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</si>
</sst>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90" x14ac:knownFonts="1">
    <font>
      <sz val="11"/>
      <color theme="1"/>
      <name val="Aptos Narrow"/>
      <family val="2"/>
      <scheme val="minor"/>
    </font>
    <font>
      <b/>
      <sz val="11"/>
      <color theme="1"/>
      <name val="Aptos Narrow"/>
      <family val="2"/>
      <scheme val="minor"/>
    </font>
    <font>
      <u/>
      <sz val="11"/>
      <color theme="10"/>
      <name val="Aptos Narrow"/>
      <family val="2"/>
      <scheme val="minor"/>
    </font>
    <font>
      <sz val="11"/>
      <color theme="1"/>
      <name val="Aptos Narrow"/>
      <family val="2"/>
      <scheme val="minor"/>
    </font>
    <font>
      <b/>
      <sz val="14"/>
      <color theme="1"/>
      <name val="Aptos Narrow"/>
      <family val="2"/>
      <scheme val="minor"/>
    </font>
    <font>
      <sz val="14"/>
      <color theme="1"/>
      <name val="Aptos Narrow"/>
      <family val="2"/>
      <scheme val="minor"/>
    </font>
    <font>
      <sz val="10"/>
      <color theme="1"/>
      <name val="Candara"/>
      <family val="2"/>
    </font>
    <font>
      <sz val="8"/>
      <name val="Aptos Narrow"/>
      <family val="2"/>
      <scheme val="minor"/>
    </font>
    <font>
      <b/>
      <sz val="16"/>
      <color theme="7"/>
      <name val="Aptos Narrow"/>
      <family val="2"/>
      <scheme val="minor"/>
    </font>
    <font>
      <sz val="11"/>
      <color theme="1"/>
      <name val="Aptos Display"/>
      <family val="2"/>
      <scheme val="major"/>
    </font>
    <font>
      <sz val="12"/>
      <color theme="1"/>
      <name val="Aptos Display"/>
      <family val="2"/>
      <scheme val="major"/>
    </font>
    <font>
      <sz val="12"/>
      <name val="Aptos Display"/>
      <family val="2"/>
      <scheme val="major"/>
    </font>
    <font>
      <b/>
      <sz val="14"/>
      <color theme="8" tint="-0.499984740745262"/>
      <name val="Aptos Display"/>
      <family val="2"/>
      <scheme val="major"/>
    </font>
    <font>
      <b/>
      <sz val="14"/>
      <color rgb="FFFF0000"/>
      <name val="Aptos Display"/>
      <family val="2"/>
      <scheme val="major"/>
    </font>
    <font>
      <sz val="14"/>
      <color theme="1"/>
      <name val="Aptos Display"/>
      <family val="2"/>
      <scheme val="major"/>
    </font>
    <font>
      <sz val="14"/>
      <color rgb="FFFF0000"/>
      <name val="Aptos Display"/>
      <family val="2"/>
      <scheme val="major"/>
    </font>
    <font>
      <sz val="14"/>
      <name val="Aptos Display"/>
      <family val="2"/>
      <scheme val="major"/>
    </font>
    <font>
      <b/>
      <sz val="14"/>
      <name val="Aptos Display"/>
      <family val="2"/>
      <scheme val="major"/>
    </font>
    <font>
      <i/>
      <sz val="14"/>
      <name val="Aptos Display"/>
      <family val="2"/>
      <scheme val="major"/>
    </font>
    <font>
      <b/>
      <sz val="14"/>
      <color rgb="FFC00000"/>
      <name val="Aptos Display"/>
      <family val="2"/>
      <scheme val="major"/>
    </font>
    <font>
      <sz val="14"/>
      <color theme="8" tint="-0.499984740745262"/>
      <name val="Aptos Display"/>
      <family val="2"/>
      <scheme val="major"/>
    </font>
    <font>
      <b/>
      <i/>
      <sz val="14"/>
      <color rgb="FFFF0000"/>
      <name val="Aptos Display"/>
      <family val="2"/>
      <scheme val="major"/>
    </font>
    <font>
      <u/>
      <sz val="14"/>
      <color theme="10"/>
      <name val="Aptos Display"/>
      <family val="2"/>
      <scheme val="major"/>
    </font>
    <font>
      <b/>
      <u/>
      <sz val="28"/>
      <color theme="8"/>
      <name val="Aptos Display"/>
      <family val="2"/>
      <scheme val="major"/>
    </font>
    <font>
      <sz val="26"/>
      <color theme="8"/>
      <name val="Aptos Display"/>
      <family val="2"/>
      <scheme val="major"/>
    </font>
    <font>
      <sz val="20"/>
      <color theme="8"/>
      <name val="Aptos Display"/>
      <family val="2"/>
      <scheme val="major"/>
    </font>
    <font>
      <b/>
      <sz val="14"/>
      <color theme="1"/>
      <name val="Aptos Display"/>
      <family val="2"/>
      <scheme val="major"/>
    </font>
    <font>
      <b/>
      <sz val="20"/>
      <color theme="0"/>
      <name val="Aptos Display"/>
      <family val="2"/>
      <scheme val="major"/>
    </font>
    <font>
      <b/>
      <u/>
      <sz val="18"/>
      <color theme="1"/>
      <name val="Aptos Display"/>
      <family val="2"/>
      <scheme val="major"/>
    </font>
    <font>
      <b/>
      <u/>
      <sz val="18"/>
      <color theme="1" tint="4.9989318521683403E-2"/>
      <name val="Aptos Display"/>
      <family val="2"/>
      <scheme val="major"/>
    </font>
    <font>
      <sz val="12"/>
      <color theme="5"/>
      <name val="Aptos Display"/>
      <family val="2"/>
      <scheme val="major"/>
    </font>
    <font>
      <sz val="14"/>
      <color theme="0"/>
      <name val="Aptos Display"/>
      <family val="2"/>
      <scheme val="major"/>
    </font>
    <font>
      <b/>
      <sz val="14"/>
      <color rgb="FF00B050"/>
      <name val="Aptos Display"/>
      <family val="2"/>
      <scheme val="major"/>
    </font>
    <font>
      <b/>
      <sz val="14"/>
      <color rgb="FFFFC000"/>
      <name val="Aptos Display"/>
      <family val="2"/>
      <scheme val="major"/>
    </font>
    <font>
      <b/>
      <sz val="14"/>
      <color theme="1" tint="0.499984740745262"/>
      <name val="Aptos Display"/>
      <family val="2"/>
      <scheme val="major"/>
    </font>
    <font>
      <sz val="14"/>
      <color theme="5"/>
      <name val="Aptos Display"/>
      <family val="2"/>
      <scheme val="major"/>
    </font>
    <font>
      <b/>
      <u/>
      <sz val="14"/>
      <color rgb="FFFF0000"/>
      <name val="Aptos Display"/>
      <family val="2"/>
      <scheme val="major"/>
    </font>
    <font>
      <u/>
      <sz val="12"/>
      <color theme="10"/>
      <name val="Aptos Display"/>
      <family val="2"/>
      <scheme val="major"/>
    </font>
    <font>
      <u/>
      <sz val="14"/>
      <color theme="5"/>
      <name val="Aptos Display"/>
      <family val="2"/>
      <scheme val="major"/>
    </font>
    <font>
      <i/>
      <sz val="14"/>
      <color theme="1"/>
      <name val="Aptos Display"/>
      <family val="2"/>
      <scheme val="major"/>
    </font>
    <font>
      <sz val="14"/>
      <color theme="8"/>
      <name val="Aptos Display"/>
      <family val="2"/>
      <scheme val="major"/>
    </font>
    <font>
      <sz val="12"/>
      <color theme="8"/>
      <name val="Aptos Display"/>
      <family val="2"/>
      <scheme val="major"/>
    </font>
    <font>
      <b/>
      <sz val="14"/>
      <color theme="8"/>
      <name val="Aptos Display"/>
      <family val="2"/>
      <scheme val="major"/>
    </font>
    <font>
      <b/>
      <sz val="12"/>
      <color theme="8"/>
      <name val="Aptos Display"/>
      <family val="2"/>
      <scheme val="major"/>
    </font>
    <font>
      <i/>
      <sz val="12"/>
      <color theme="8"/>
      <name val="Aptos Display"/>
      <family val="2"/>
      <scheme val="major"/>
    </font>
    <font>
      <i/>
      <sz val="14"/>
      <color theme="8"/>
      <name val="Aptos Display"/>
      <family val="2"/>
      <scheme val="major"/>
    </font>
    <font>
      <b/>
      <sz val="12"/>
      <color theme="1"/>
      <name val="Aptos Display"/>
      <family val="2"/>
      <scheme val="major"/>
    </font>
    <font>
      <b/>
      <sz val="20"/>
      <color theme="8"/>
      <name val="Aptos Display"/>
      <family val="2"/>
      <scheme val="major"/>
    </font>
    <font>
      <sz val="16"/>
      <color theme="1"/>
      <name val="Aptos Display"/>
      <family val="2"/>
      <scheme val="major"/>
    </font>
    <font>
      <b/>
      <sz val="26"/>
      <name val="Aptos Display"/>
      <family val="2"/>
      <scheme val="major"/>
    </font>
    <font>
      <i/>
      <sz val="12"/>
      <name val="Aptos Display"/>
      <family val="2"/>
      <scheme val="major"/>
    </font>
    <font>
      <i/>
      <u/>
      <sz val="12"/>
      <color theme="9"/>
      <name val="Aptos Display"/>
      <family val="2"/>
      <scheme val="major"/>
    </font>
    <font>
      <b/>
      <i/>
      <sz val="12"/>
      <name val="Aptos Display"/>
      <family val="2"/>
      <scheme val="major"/>
    </font>
    <font>
      <b/>
      <sz val="20"/>
      <color theme="1"/>
      <name val="Aptos Display"/>
      <family val="2"/>
      <scheme val="major"/>
    </font>
    <font>
      <sz val="16"/>
      <color rgb="FFFF0000"/>
      <name val="Aptos Display"/>
      <family val="2"/>
      <scheme val="major"/>
    </font>
    <font>
      <b/>
      <sz val="22"/>
      <color theme="1"/>
      <name val="Aptos Display"/>
      <family val="2"/>
      <scheme val="major"/>
    </font>
    <font>
      <sz val="16"/>
      <color rgb="FF95C11F"/>
      <name val="Aptos Display"/>
      <family val="2"/>
      <scheme val="major"/>
    </font>
    <font>
      <b/>
      <sz val="14"/>
      <color rgb="FF95C11F"/>
      <name val="Aptos Display"/>
      <family val="2"/>
      <scheme val="major"/>
    </font>
    <font>
      <b/>
      <sz val="16"/>
      <color theme="1"/>
      <name val="Aptos Display"/>
      <family val="2"/>
      <scheme val="major"/>
    </font>
    <font>
      <b/>
      <u/>
      <sz val="26"/>
      <name val="Aptos Display"/>
      <family val="2"/>
      <scheme val="major"/>
    </font>
    <font>
      <i/>
      <sz val="16"/>
      <color theme="1"/>
      <name val="Aptos Display"/>
      <family val="2"/>
      <scheme val="major"/>
    </font>
    <font>
      <sz val="11"/>
      <color theme="1" tint="0.499984740745262"/>
      <name val="Aptos Display"/>
      <family val="2"/>
      <scheme val="major"/>
    </font>
    <font>
      <sz val="16"/>
      <color theme="1" tint="0.499984740745262"/>
      <name val="Aptos Display"/>
      <family val="2"/>
      <scheme val="major"/>
    </font>
    <font>
      <i/>
      <u/>
      <sz val="16"/>
      <color theme="1" tint="0.499984740745262"/>
      <name val="Aptos Display"/>
      <family val="2"/>
      <scheme val="major"/>
    </font>
    <font>
      <i/>
      <sz val="12"/>
      <color theme="1"/>
      <name val="Aptos Display"/>
      <family val="2"/>
      <scheme val="major"/>
    </font>
    <font>
      <b/>
      <sz val="72"/>
      <color theme="8"/>
      <name val="Aptos Display"/>
      <family val="2"/>
      <scheme val="major"/>
    </font>
    <font>
      <sz val="22"/>
      <color theme="1"/>
      <name val="Aptos Display"/>
      <family val="2"/>
      <scheme val="major"/>
    </font>
    <font>
      <b/>
      <u/>
      <sz val="16"/>
      <color theme="1"/>
      <name val="Aptos Display"/>
      <family val="2"/>
      <scheme val="major"/>
    </font>
    <font>
      <i/>
      <sz val="16"/>
      <color theme="1" tint="0.499984740745262"/>
      <name val="Aptos Display"/>
      <family val="2"/>
      <scheme val="major"/>
    </font>
    <font>
      <sz val="20"/>
      <name val="Aptos Display"/>
      <family val="2"/>
      <scheme val="major"/>
    </font>
    <font>
      <sz val="10"/>
      <color theme="1"/>
      <name val="Aptos Display"/>
      <family val="2"/>
      <scheme val="major"/>
    </font>
    <font>
      <b/>
      <sz val="72"/>
      <color theme="1"/>
      <name val="Aptos Display"/>
      <family val="2"/>
      <scheme val="major"/>
    </font>
    <font>
      <i/>
      <sz val="11"/>
      <color theme="1"/>
      <name val="Aptos Display"/>
      <family val="2"/>
      <scheme val="major"/>
    </font>
    <font>
      <b/>
      <i/>
      <sz val="12"/>
      <color theme="1"/>
      <name val="Aptos Display"/>
      <family val="2"/>
      <scheme val="major"/>
    </font>
    <font>
      <b/>
      <i/>
      <sz val="14"/>
      <color theme="1"/>
      <name val="Aptos Display"/>
      <family val="2"/>
      <scheme val="major"/>
    </font>
    <font>
      <sz val="9"/>
      <color theme="1"/>
      <name val="Aptos Display"/>
      <family val="2"/>
      <scheme val="major"/>
    </font>
    <font>
      <sz val="12"/>
      <color theme="9" tint="-0.249977111117893"/>
      <name val="Aptos Display"/>
      <family val="2"/>
      <scheme val="major"/>
    </font>
    <font>
      <sz val="10"/>
      <color rgb="FF3C7D22"/>
      <name val="Aptos Display"/>
      <family val="2"/>
      <scheme val="major"/>
    </font>
    <font>
      <sz val="12"/>
      <color rgb="FF3C7D22"/>
      <name val="Aptos Display"/>
      <family val="2"/>
      <scheme val="major"/>
    </font>
    <font>
      <b/>
      <u/>
      <sz val="20"/>
      <color theme="8"/>
      <name val="Aptos Display"/>
      <family val="2"/>
      <scheme val="major"/>
    </font>
    <font>
      <i/>
      <sz val="18"/>
      <color theme="8"/>
      <name val="Aptos Display"/>
      <family val="2"/>
      <scheme val="major"/>
    </font>
    <font>
      <i/>
      <sz val="22"/>
      <color theme="8"/>
      <name val="Aptos Display"/>
      <family val="2"/>
      <scheme val="major"/>
    </font>
    <font>
      <i/>
      <sz val="26"/>
      <color theme="8"/>
      <name val="Aptos Display"/>
      <family val="2"/>
      <scheme val="major"/>
    </font>
    <font>
      <b/>
      <i/>
      <sz val="26"/>
      <color theme="8"/>
      <name val="Aptos Display"/>
      <family val="2"/>
      <scheme val="major"/>
    </font>
    <font>
      <b/>
      <i/>
      <sz val="22"/>
      <color theme="4"/>
      <name val="Aptos Display"/>
      <family val="2"/>
      <scheme val="major"/>
    </font>
    <font>
      <i/>
      <sz val="22"/>
      <color theme="4"/>
      <name val="Aptos Display"/>
      <family val="2"/>
      <scheme val="major"/>
    </font>
    <font>
      <sz val="18"/>
      <color theme="1"/>
      <name val="Aptos Display"/>
      <family val="2"/>
      <scheme val="major"/>
    </font>
    <font>
      <sz val="18"/>
      <color theme="8"/>
      <name val="Aptos Display"/>
      <family val="2"/>
      <scheme val="major"/>
    </font>
    <font>
      <b/>
      <sz val="18"/>
      <color theme="8"/>
      <name val="Aptos Display"/>
      <family val="2"/>
      <scheme val="major"/>
    </font>
    <font>
      <b/>
      <sz val="18"/>
      <color theme="4"/>
      <name val="Aptos Display"/>
      <family val="2"/>
      <scheme val="major"/>
    </font>
    <font>
      <i/>
      <u/>
      <sz val="18"/>
      <color theme="8"/>
      <name val="Aptos Display"/>
      <family val="2"/>
      <scheme val="major"/>
    </font>
    <font>
      <b/>
      <sz val="18"/>
      <color theme="1"/>
      <name val="Aptos Display"/>
      <family val="2"/>
      <scheme val="major"/>
    </font>
    <font>
      <sz val="20"/>
      <color theme="1"/>
      <name val="Aptos Display"/>
      <family val="2"/>
      <scheme val="major"/>
    </font>
    <font>
      <i/>
      <sz val="20"/>
      <color theme="1"/>
      <name val="Aptos Display"/>
      <family val="2"/>
      <scheme val="major"/>
    </font>
    <font>
      <sz val="20"/>
      <color theme="4"/>
      <name val="Aptos Display"/>
      <family val="2"/>
      <scheme val="major"/>
    </font>
    <font>
      <b/>
      <u/>
      <sz val="18"/>
      <color theme="4"/>
      <name val="Aptos Display"/>
      <family val="2"/>
      <scheme val="major"/>
    </font>
    <font>
      <b/>
      <u/>
      <sz val="20"/>
      <color theme="4"/>
      <name val="Aptos Display"/>
      <family val="2"/>
      <scheme val="major"/>
    </font>
    <font>
      <sz val="18"/>
      <color theme="4"/>
      <name val="Aptos Display"/>
      <family val="2"/>
      <scheme val="major"/>
    </font>
    <font>
      <b/>
      <sz val="24"/>
      <color theme="8"/>
      <name val="Aptos Display"/>
      <family val="2"/>
      <scheme val="major"/>
    </font>
    <font>
      <sz val="24"/>
      <color theme="1"/>
      <name val="Aptos Display"/>
      <family val="2"/>
      <scheme val="major"/>
    </font>
    <font>
      <i/>
      <sz val="18"/>
      <color theme="4"/>
      <name val="Aptos Display"/>
      <family val="2"/>
      <scheme val="major"/>
    </font>
    <font>
      <b/>
      <u/>
      <sz val="36"/>
      <color theme="8"/>
      <name val="Aptos Display"/>
      <family val="2"/>
      <scheme val="major"/>
    </font>
    <font>
      <b/>
      <u/>
      <sz val="34"/>
      <color theme="8"/>
      <name val="Aptos Display"/>
      <family val="2"/>
      <scheme val="major"/>
    </font>
    <font>
      <sz val="16"/>
      <color theme="4"/>
      <name val="Aptos Display"/>
      <family val="2"/>
      <scheme val="major"/>
    </font>
    <font>
      <b/>
      <sz val="14"/>
      <color theme="0"/>
      <name val="Aptos Display"/>
      <family val="2"/>
      <scheme val="major"/>
    </font>
    <font>
      <i/>
      <sz val="20"/>
      <color theme="8"/>
      <name val="Aptos Display"/>
      <family val="2"/>
      <scheme val="major"/>
    </font>
    <font>
      <b/>
      <sz val="14"/>
      <color theme="5"/>
      <name val="Aptos Display"/>
      <family val="2"/>
      <scheme val="major"/>
    </font>
    <font>
      <sz val="11"/>
      <name val="Aptos Display"/>
      <family val="2"/>
      <scheme val="major"/>
    </font>
    <font>
      <b/>
      <sz val="12"/>
      <name val="Aptos Display"/>
      <family val="2"/>
      <scheme val="major"/>
    </font>
    <font>
      <b/>
      <sz val="11"/>
      <name val="Aptos Display"/>
      <family val="2"/>
      <scheme val="major"/>
    </font>
    <font>
      <b/>
      <sz val="10"/>
      <color theme="4"/>
      <name val="Aptos Display"/>
      <family val="2"/>
      <scheme val="major"/>
    </font>
    <font>
      <sz val="18"/>
      <color theme="0"/>
      <name val="Aptos Display"/>
      <family val="2"/>
      <scheme val="major"/>
    </font>
    <font>
      <sz val="16"/>
      <color theme="0"/>
      <name val="Aptos Display"/>
      <family val="2"/>
      <scheme val="major"/>
    </font>
    <font>
      <sz val="10"/>
      <color rgb="FFFF0000"/>
      <name val="Aptos Display"/>
      <family val="2"/>
      <scheme val="major"/>
    </font>
    <font>
      <b/>
      <sz val="20"/>
      <color theme="4"/>
      <name val="Aptos Display"/>
      <family val="2"/>
      <scheme val="major"/>
    </font>
    <font>
      <b/>
      <sz val="12"/>
      <color theme="4"/>
      <name val="Aptos Display"/>
      <family val="2"/>
      <scheme val="major"/>
    </font>
    <font>
      <i/>
      <sz val="10"/>
      <color theme="1"/>
      <name val="Aptos Display"/>
      <family val="2"/>
      <scheme val="major"/>
    </font>
    <font>
      <i/>
      <sz val="11"/>
      <name val="Aptos Display"/>
      <family val="2"/>
      <scheme val="major"/>
    </font>
    <font>
      <b/>
      <sz val="36"/>
      <color theme="8"/>
      <name val="Aptos Display"/>
      <family val="2"/>
      <scheme val="major"/>
    </font>
    <font>
      <sz val="11"/>
      <color rgb="FFA0A0A0"/>
      <name val="Aptos Display"/>
      <family val="2"/>
      <scheme val="major"/>
    </font>
    <font>
      <sz val="14"/>
      <color rgb="FFA0A0A0"/>
      <name val="Aptos Display"/>
      <family val="2"/>
      <scheme val="major"/>
    </font>
    <font>
      <sz val="14"/>
      <color theme="3"/>
      <name val="Aptos Display"/>
      <family val="2"/>
      <scheme val="major"/>
    </font>
    <font>
      <sz val="11"/>
      <color rgb="FFFF0000"/>
      <name val="Aptos Display"/>
      <family val="2"/>
      <scheme val="major"/>
    </font>
    <font>
      <sz val="10"/>
      <color rgb="FF001D35"/>
      <name val="Arial"/>
      <family val="2"/>
    </font>
    <font>
      <sz val="11"/>
      <color theme="0"/>
      <name val="Aptos Display"/>
      <family val="2"/>
      <scheme val="major"/>
    </font>
    <font>
      <sz val="16"/>
      <color theme="0"/>
      <name val="Aptos Narrow"/>
      <family val="2"/>
      <scheme val="minor"/>
    </font>
    <font>
      <b/>
      <u/>
      <sz val="24"/>
      <color theme="8"/>
      <name val="Aptos Display"/>
      <family val="2"/>
      <scheme val="major"/>
    </font>
    <font>
      <sz val="24"/>
      <color theme="8"/>
      <name val="Aptos Display"/>
      <family val="2"/>
      <scheme val="major"/>
    </font>
    <font>
      <b/>
      <sz val="16"/>
      <color theme="0"/>
      <name val="Aptos Display"/>
      <family val="2"/>
      <scheme val="major"/>
    </font>
    <font>
      <b/>
      <sz val="11"/>
      <color theme="3"/>
      <name val="Aptos Display"/>
      <family val="2"/>
      <scheme val="major"/>
    </font>
    <font>
      <b/>
      <sz val="18"/>
      <color rgb="FFFF0000"/>
      <name val="Aptos Display"/>
      <family val="2"/>
      <scheme val="major"/>
    </font>
    <font>
      <b/>
      <i/>
      <sz val="11"/>
      <color theme="8" tint="-0.499984740745262"/>
      <name val="Aptos Display"/>
      <family val="2"/>
      <scheme val="major"/>
    </font>
    <font>
      <i/>
      <sz val="14"/>
      <color theme="0"/>
      <name val="Aptos Display"/>
      <family val="2"/>
      <scheme val="major"/>
    </font>
    <font>
      <i/>
      <sz val="14"/>
      <color rgb="FFA0A0A0"/>
      <name val="Aptos Display"/>
      <family val="2"/>
      <scheme val="major"/>
    </font>
    <font>
      <i/>
      <sz val="14"/>
      <color rgb="FF164194"/>
      <name val="Aptos Display"/>
      <family val="2"/>
      <scheme val="major"/>
    </font>
    <font>
      <i/>
      <sz val="14"/>
      <color rgb="FF164194"/>
      <name val="Aptos Narrow"/>
      <family val="2"/>
      <scheme val="minor"/>
    </font>
    <font>
      <sz val="11"/>
      <color rgb="FF164194"/>
      <name val="Aptos Display"/>
      <family val="2"/>
      <scheme val="major"/>
    </font>
    <font>
      <sz val="16"/>
      <color rgb="FF164194"/>
      <name val="Aptos Display"/>
      <family val="2"/>
      <scheme val="major"/>
    </font>
    <font>
      <sz val="18"/>
      <color rgb="FF164194"/>
      <name val="Aptos Display"/>
      <family val="2"/>
      <scheme val="major"/>
    </font>
    <font>
      <sz val="22"/>
      <color theme="8"/>
      <name val="Aptos Display"/>
      <family val="2"/>
      <scheme val="major"/>
    </font>
    <font>
      <b/>
      <sz val="18"/>
      <color rgb="FF164194"/>
      <name val="Aptos Display"/>
      <family val="2"/>
      <scheme val="major"/>
    </font>
    <font>
      <b/>
      <u/>
      <sz val="16"/>
      <color theme="8"/>
      <name val="Aptos Display"/>
      <family val="2"/>
      <scheme val="major"/>
    </font>
    <font>
      <b/>
      <u/>
      <sz val="14"/>
      <color theme="8"/>
      <name val="Aptos Display"/>
      <family val="2"/>
      <scheme val="major"/>
    </font>
    <font>
      <sz val="10"/>
      <color rgb="FF164194"/>
      <name val="Aptos Display"/>
      <family val="2"/>
      <scheme val="major"/>
    </font>
    <font>
      <sz val="11"/>
      <color theme="5" tint="0.39997558519241921"/>
      <name val="Aptos Display"/>
      <family val="2"/>
      <scheme val="major"/>
    </font>
    <font>
      <sz val="16"/>
      <color theme="5" tint="0.39997558519241921"/>
      <name val="Aptos Display"/>
      <family val="2"/>
      <scheme val="major"/>
    </font>
    <font>
      <sz val="10"/>
      <color theme="5" tint="0.39997558519241921"/>
      <name val="Aptos Display"/>
      <family val="2"/>
      <scheme val="major"/>
    </font>
    <font>
      <sz val="11"/>
      <color theme="8"/>
      <name val="Aptos Display"/>
      <family val="2"/>
      <scheme val="major"/>
    </font>
    <font>
      <b/>
      <sz val="10"/>
      <color theme="8"/>
      <name val="Aptos Display"/>
      <family val="2"/>
      <scheme val="major"/>
    </font>
    <font>
      <i/>
      <sz val="14"/>
      <color rgb="FFC00000"/>
      <name val="Aptos Display"/>
      <family val="2"/>
      <scheme val="major"/>
    </font>
    <font>
      <i/>
      <sz val="11"/>
      <color rgb="FFC00000"/>
      <name val="Aptos Display"/>
      <family val="2"/>
      <scheme val="major"/>
    </font>
    <font>
      <i/>
      <sz val="16"/>
      <color rgb="FFC00000"/>
      <name val="Aptos Display"/>
      <family val="2"/>
      <scheme val="major"/>
    </font>
    <font>
      <sz val="14"/>
      <color rgb="FF164194"/>
      <name val="Aptos Display"/>
      <family val="2"/>
      <scheme val="major"/>
    </font>
    <font>
      <sz val="12"/>
      <color rgb="FF164194"/>
      <name val="Aptos Display"/>
      <family val="2"/>
      <scheme val="major"/>
    </font>
    <font>
      <b/>
      <sz val="14"/>
      <color rgb="FF164194"/>
      <name val="Aptos Display"/>
      <family val="2"/>
      <scheme val="major"/>
    </font>
    <font>
      <b/>
      <sz val="16"/>
      <color rgb="FF164194"/>
      <name val="Aptos Display"/>
      <family val="2"/>
      <scheme val="major"/>
    </font>
    <font>
      <b/>
      <u/>
      <sz val="14"/>
      <color rgb="FFC00000"/>
      <name val="Aptos Display"/>
      <family val="2"/>
      <scheme val="major"/>
    </font>
    <font>
      <b/>
      <i/>
      <sz val="18"/>
      <color theme="1"/>
      <name val="Aptos Display"/>
      <family val="2"/>
      <scheme val="major"/>
    </font>
    <font>
      <i/>
      <sz val="12"/>
      <color theme="0"/>
      <name val="Aptos Display"/>
      <family val="2"/>
      <scheme val="major"/>
    </font>
    <font>
      <i/>
      <sz val="16"/>
      <color theme="0"/>
      <name val="Aptos Display"/>
      <family val="2"/>
      <scheme val="major"/>
    </font>
    <font>
      <b/>
      <i/>
      <sz val="11"/>
      <color theme="0"/>
      <name val="Aptos Display"/>
      <family val="2"/>
      <scheme val="major"/>
    </font>
    <font>
      <b/>
      <u/>
      <sz val="26"/>
      <color theme="0"/>
      <name val="Aptos Display"/>
      <family val="2"/>
      <scheme val="major"/>
    </font>
    <font>
      <sz val="10"/>
      <color theme="0"/>
      <name val="Aptos Display"/>
      <family val="2"/>
      <scheme val="major"/>
    </font>
    <font>
      <b/>
      <sz val="12"/>
      <color theme="0"/>
      <name val="Aptos Display"/>
      <family val="2"/>
      <scheme val="major"/>
    </font>
    <font>
      <sz val="9"/>
      <color theme="0"/>
      <name val="Aptos Display"/>
      <family val="2"/>
      <scheme val="major"/>
    </font>
    <font>
      <i/>
      <sz val="11"/>
      <color theme="0"/>
      <name val="Aptos Display"/>
      <family val="2"/>
      <scheme val="major"/>
    </font>
    <font>
      <sz val="14"/>
      <color rgb="FF002060"/>
      <name val="Aptos Display"/>
      <family val="2"/>
      <scheme val="major"/>
    </font>
    <font>
      <b/>
      <u/>
      <sz val="11"/>
      <color rgb="FFFF0000"/>
      <name val="Aptos Display"/>
      <family val="2"/>
      <scheme val="major"/>
    </font>
    <font>
      <sz val="16"/>
      <color rgb="FFC00000"/>
      <name val="Aptos Display"/>
      <family val="2"/>
      <scheme val="major"/>
    </font>
    <font>
      <i/>
      <sz val="16"/>
      <color rgb="FF164194"/>
      <name val="Aptos Display"/>
      <family val="2"/>
      <scheme val="major"/>
    </font>
    <font>
      <sz val="24"/>
      <color rgb="FF164194"/>
      <name val="Aptos Display"/>
      <family val="2"/>
      <scheme val="major"/>
    </font>
    <font>
      <b/>
      <u/>
      <sz val="24"/>
      <color rgb="FF164194"/>
      <name val="Aptos Display"/>
      <family val="2"/>
      <scheme val="major"/>
    </font>
    <font>
      <b/>
      <sz val="11"/>
      <color theme="8"/>
      <name val="Aptos Narrow"/>
      <family val="2"/>
      <scheme val="minor"/>
    </font>
    <font>
      <u/>
      <sz val="12"/>
      <color theme="10"/>
      <name val="Aptos Narrow"/>
      <family val="2"/>
      <scheme val="minor"/>
    </font>
    <font>
      <b/>
      <i/>
      <sz val="18"/>
      <color theme="8"/>
      <name val="Aptos Display"/>
      <family val="2"/>
      <scheme val="major"/>
    </font>
    <font>
      <sz val="16"/>
      <color rgb="FF95C11F"/>
      <name val="Aptos Narrow"/>
      <family val="2"/>
      <scheme val="minor"/>
    </font>
    <font>
      <b/>
      <sz val="16"/>
      <color rgb="FF95C11F"/>
      <name val="Aptos Narrow"/>
      <family val="2"/>
      <scheme val="minor"/>
    </font>
    <font>
      <sz val="16"/>
      <color theme="1"/>
      <name val="Aptos Narrow"/>
      <family val="2"/>
      <scheme val="minor"/>
    </font>
    <font>
      <sz val="28"/>
      <color theme="1"/>
      <name val="Aptos Narrow"/>
      <family val="2"/>
      <scheme val="minor"/>
    </font>
    <font>
      <b/>
      <sz val="28"/>
      <color theme="8"/>
      <name val="Aptos Display"/>
      <family val="2"/>
      <scheme val="major"/>
    </font>
    <font>
      <b/>
      <u/>
      <sz val="16"/>
      <color rgb="FF95C11F"/>
      <name val="Aptos Narrow"/>
      <family val="2"/>
      <scheme val="minor"/>
    </font>
    <font>
      <b/>
      <sz val="16"/>
      <color rgb="FFFF0000"/>
      <name val="Aptos Narrow"/>
      <family val="2"/>
      <scheme val="minor"/>
    </font>
    <font>
      <b/>
      <u/>
      <sz val="16"/>
      <color rgb="FF95C11F"/>
      <name val="Aptos Display"/>
      <family val="2"/>
      <scheme val="major"/>
    </font>
    <font>
      <b/>
      <sz val="16"/>
      <color theme="0"/>
      <name val="Aptos Narrow"/>
      <family val="2"/>
      <scheme val="minor"/>
    </font>
    <font>
      <sz val="14"/>
      <color theme="7"/>
      <name val="Aptos Display"/>
      <family val="2"/>
      <scheme val="major"/>
    </font>
    <font>
      <b/>
      <sz val="14"/>
      <color theme="7"/>
      <name val="Aptos Display"/>
      <family val="2"/>
      <scheme val="major"/>
    </font>
    <font>
      <sz val="12"/>
      <color theme="7"/>
      <name val="Aptos Display"/>
      <family val="2"/>
      <scheme val="major"/>
    </font>
    <font>
      <b/>
      <sz val="12"/>
      <color theme="7"/>
      <name val="Aptos Display"/>
      <family val="2"/>
      <scheme val="major"/>
    </font>
    <font>
      <b/>
      <sz val="12"/>
      <color rgb="FFC00000"/>
      <name val="Aptos Display"/>
      <family val="2"/>
      <scheme val="major"/>
    </font>
    <font>
      <b/>
      <sz val="12"/>
      <color rgb="FF95C11F"/>
      <name val="Aptos Display"/>
      <family val="2"/>
      <scheme val="major"/>
    </font>
  </fonts>
  <fills count="12">
    <fill>
      <patternFill patternType="none"/>
    </fill>
    <fill>
      <patternFill patternType="gray125"/>
    </fill>
    <fill>
      <patternFill patternType="solid">
        <fgColor rgb="FF002060"/>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8"/>
        <bgColor indexed="64"/>
      </patternFill>
    </fill>
    <fill>
      <patternFill patternType="solid">
        <fgColor theme="4"/>
        <bgColor indexed="64"/>
      </patternFill>
    </fill>
    <fill>
      <patternFill patternType="solid">
        <fgColor theme="3"/>
        <bgColor indexed="64"/>
      </patternFill>
    </fill>
    <fill>
      <patternFill patternType="solid">
        <fgColor rgb="FF95C11F"/>
        <bgColor indexed="64"/>
      </patternFill>
    </fill>
  </fills>
  <borders count="10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4E83E4"/>
      </left>
      <right style="thin">
        <color rgb="FF4E83E4"/>
      </right>
      <top style="thin">
        <color rgb="FF4E83E4"/>
      </top>
      <bottom style="thin">
        <color rgb="FF4E83E4"/>
      </bottom>
      <diagonal/>
    </border>
    <border>
      <left style="thin">
        <color rgb="FF4E83E4"/>
      </left>
      <right style="thin">
        <color rgb="FF4E83E4"/>
      </right>
      <top style="thin">
        <color rgb="FF4E83E4"/>
      </top>
      <bottom style="medium">
        <color rgb="FF4E83E4"/>
      </bottom>
      <diagonal/>
    </border>
    <border>
      <left style="thin">
        <color rgb="FF4E83E4"/>
      </left>
      <right style="thin">
        <color rgb="FF4E83E4"/>
      </right>
      <top/>
      <bottom style="thin">
        <color rgb="FF4E83E4"/>
      </bottom>
      <diagonal/>
    </border>
    <border>
      <left style="thin">
        <color rgb="FF4E83E4"/>
      </left>
      <right/>
      <top style="thin">
        <color rgb="FF4E83E4"/>
      </top>
      <bottom style="thin">
        <color rgb="FF4E83E4"/>
      </bottom>
      <diagonal/>
    </border>
    <border>
      <left/>
      <right style="thin">
        <color rgb="FF4E83E4"/>
      </right>
      <top style="thin">
        <color rgb="FF4E83E4"/>
      </top>
      <bottom style="thin">
        <color rgb="FF4E83E4"/>
      </bottom>
      <diagonal/>
    </border>
    <border>
      <left style="thin">
        <color rgb="FF4E83E4"/>
      </left>
      <right/>
      <top style="thin">
        <color rgb="FF4E83E4"/>
      </top>
      <bottom/>
      <diagonal/>
    </border>
    <border>
      <left/>
      <right/>
      <top style="thin">
        <color rgb="FF4E83E4"/>
      </top>
      <bottom/>
      <diagonal/>
    </border>
    <border>
      <left/>
      <right style="thin">
        <color rgb="FF4E83E4"/>
      </right>
      <top style="thin">
        <color rgb="FF4E83E4"/>
      </top>
      <bottom/>
      <diagonal/>
    </border>
    <border>
      <left style="thin">
        <color rgb="FF4E83E4"/>
      </left>
      <right/>
      <top/>
      <bottom style="thin">
        <color rgb="FF4E83E4"/>
      </bottom>
      <diagonal/>
    </border>
    <border>
      <left/>
      <right/>
      <top/>
      <bottom style="thin">
        <color rgb="FF4E83E4"/>
      </bottom>
      <diagonal/>
    </border>
    <border>
      <left/>
      <right style="thin">
        <color rgb="FF4E83E4"/>
      </right>
      <top/>
      <bottom style="thin">
        <color rgb="FF4E83E4"/>
      </bottom>
      <diagonal/>
    </border>
    <border>
      <left/>
      <right style="thin">
        <color rgb="FF4E83E4"/>
      </right>
      <top/>
      <bottom/>
      <diagonal/>
    </border>
    <border>
      <left style="thin">
        <color rgb="FF4E83E4"/>
      </left>
      <right/>
      <top/>
      <bottom/>
      <diagonal/>
    </border>
    <border>
      <left/>
      <right/>
      <top style="thin">
        <color rgb="FF4E83E4"/>
      </top>
      <bottom style="thin">
        <color rgb="FF4E83E4"/>
      </bottom>
      <diagonal/>
    </border>
    <border>
      <left style="thick">
        <color rgb="FFC00000"/>
      </left>
      <right/>
      <top style="thick">
        <color rgb="FFC00000"/>
      </top>
      <bottom style="thick">
        <color rgb="FFC00000"/>
      </bottom>
      <diagonal/>
    </border>
    <border>
      <left/>
      <right style="thick">
        <color rgb="FFC00000"/>
      </right>
      <top style="thick">
        <color rgb="FFC00000"/>
      </top>
      <bottom style="thick">
        <color rgb="FFC00000"/>
      </bottom>
      <diagonal/>
    </border>
    <border>
      <left style="thin">
        <color rgb="FF4E83E4"/>
      </left>
      <right/>
      <top/>
      <bottom style="medium">
        <color rgb="FF4E83E4"/>
      </bottom>
      <diagonal/>
    </border>
    <border>
      <left/>
      <right/>
      <top/>
      <bottom style="medium">
        <color rgb="FF4E83E4"/>
      </bottom>
      <diagonal/>
    </border>
    <border>
      <left/>
      <right style="thin">
        <color rgb="FF4E83E4"/>
      </right>
      <top/>
      <bottom style="medium">
        <color rgb="FF4E83E4"/>
      </bottom>
      <diagonal/>
    </border>
    <border>
      <left style="thin">
        <color rgb="FF4E83E4"/>
      </left>
      <right/>
      <top style="thin">
        <color rgb="FF4E83E4"/>
      </top>
      <bottom style="medium">
        <color rgb="FF4E83E4"/>
      </bottom>
      <diagonal/>
    </border>
    <border>
      <left/>
      <right style="thin">
        <color rgb="FF4E83E4"/>
      </right>
      <top style="thin">
        <color rgb="FF4E83E4"/>
      </top>
      <bottom style="medium">
        <color rgb="FF4E83E4"/>
      </bottom>
      <diagonal/>
    </border>
    <border>
      <left style="thin">
        <color rgb="FF4E83E4"/>
      </left>
      <right style="thin">
        <color rgb="FF4E83E4"/>
      </right>
      <top style="thin">
        <color rgb="FF4E83E4"/>
      </top>
      <bottom/>
      <diagonal/>
    </border>
    <border>
      <left style="thin">
        <color rgb="FF4E83E4"/>
      </left>
      <right/>
      <top style="medium">
        <color rgb="FF4E83E4"/>
      </top>
      <bottom/>
      <diagonal/>
    </border>
    <border>
      <left/>
      <right/>
      <top style="medium">
        <color rgb="FF4E83E4"/>
      </top>
      <bottom/>
      <diagonal/>
    </border>
    <border>
      <left/>
      <right style="thin">
        <color rgb="FF4E83E4"/>
      </right>
      <top style="medium">
        <color rgb="FF4E83E4"/>
      </top>
      <bottom/>
      <diagonal/>
    </border>
    <border>
      <left style="thin">
        <color rgb="FF4E83E4"/>
      </left>
      <right style="thin">
        <color rgb="FF4E83E4"/>
      </right>
      <top style="medium">
        <color rgb="FF4E83E4"/>
      </top>
      <bottom style="thin">
        <color rgb="FF4E83E4"/>
      </bottom>
      <diagonal/>
    </border>
    <border>
      <left style="thin">
        <color rgb="FF4E83E4"/>
      </left>
      <right/>
      <top style="medium">
        <color rgb="FF4E83E4"/>
      </top>
      <bottom style="thin">
        <color rgb="FF4E83E4"/>
      </bottom>
      <diagonal/>
    </border>
    <border>
      <left/>
      <right style="thin">
        <color rgb="FF4E83E4"/>
      </right>
      <top style="medium">
        <color rgb="FF4E83E4"/>
      </top>
      <bottom style="thin">
        <color rgb="FF4E83E4"/>
      </bottom>
      <diagonal/>
    </border>
    <border>
      <left style="medium">
        <color theme="5"/>
      </left>
      <right style="medium">
        <color theme="5"/>
      </right>
      <top style="medium">
        <color theme="5"/>
      </top>
      <bottom style="medium">
        <color theme="5"/>
      </bottom>
      <diagonal/>
    </border>
    <border>
      <left style="medium">
        <color theme="5" tint="0.59996337778862885"/>
      </left>
      <right/>
      <top/>
      <bottom/>
      <diagonal/>
    </border>
    <border>
      <left style="medium">
        <color theme="8"/>
      </left>
      <right style="medium">
        <color theme="8"/>
      </right>
      <top style="medium">
        <color theme="8"/>
      </top>
      <bottom style="medium">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style="medium">
        <color theme="8"/>
      </right>
      <top style="medium">
        <color theme="8"/>
      </top>
      <bottom/>
      <diagonal/>
    </border>
    <border>
      <left/>
      <right style="medium">
        <color theme="8"/>
      </right>
      <top style="medium">
        <color theme="8"/>
      </top>
      <bottom/>
      <diagonal/>
    </border>
    <border>
      <left style="medium">
        <color theme="8"/>
      </left>
      <right/>
      <top style="medium">
        <color theme="8"/>
      </top>
      <bottom/>
      <diagonal/>
    </border>
    <border>
      <left/>
      <right/>
      <top style="medium">
        <color theme="8"/>
      </top>
      <bottom/>
      <diagonal/>
    </border>
    <border>
      <left style="medium">
        <color theme="8"/>
      </left>
      <right style="medium">
        <color theme="8"/>
      </right>
      <top/>
      <bottom/>
      <diagonal/>
    </border>
    <border>
      <left style="medium">
        <color theme="8"/>
      </left>
      <right style="medium">
        <color theme="8"/>
      </right>
      <top/>
      <bottom style="medium">
        <color theme="8"/>
      </bottom>
      <diagonal/>
    </border>
    <border>
      <left style="medium">
        <color theme="5" tint="0.59996337778862885"/>
      </left>
      <right/>
      <top style="medium">
        <color theme="8"/>
      </top>
      <bottom/>
      <diagonal/>
    </border>
    <border>
      <left/>
      <right style="medium">
        <color theme="8"/>
      </right>
      <top/>
      <bottom/>
      <diagonal/>
    </border>
    <border>
      <left style="medium">
        <color theme="8"/>
      </left>
      <right/>
      <top/>
      <bottom/>
      <diagonal/>
    </border>
    <border>
      <left style="medium">
        <color theme="8"/>
      </left>
      <right/>
      <top/>
      <bottom style="medium">
        <color theme="8"/>
      </bottom>
      <diagonal/>
    </border>
    <border>
      <left/>
      <right style="medium">
        <color theme="8"/>
      </right>
      <top/>
      <bottom style="medium">
        <color theme="8"/>
      </bottom>
      <diagonal/>
    </border>
    <border>
      <left/>
      <right/>
      <top/>
      <bottom style="medium">
        <color theme="8"/>
      </bottom>
      <diagonal/>
    </border>
    <border>
      <left/>
      <right/>
      <top/>
      <bottom style="thin">
        <color indexed="64"/>
      </bottom>
      <diagonal/>
    </border>
    <border>
      <left style="thin">
        <color rgb="FF4E83E4"/>
      </left>
      <right/>
      <top style="thin">
        <color rgb="FF4E83E4"/>
      </top>
      <bottom style="thick">
        <color rgb="FFC00000"/>
      </bottom>
      <diagonal/>
    </border>
    <border>
      <left/>
      <right style="thin">
        <color rgb="FF4E83E4"/>
      </right>
      <top style="thin">
        <color rgb="FF4E83E4"/>
      </top>
      <bottom style="thick">
        <color rgb="FFC00000"/>
      </bottom>
      <diagonal/>
    </border>
    <border>
      <left style="medium">
        <color rgb="FFFF0000"/>
      </left>
      <right style="thin">
        <color rgb="FF4E83E4"/>
      </right>
      <top style="medium">
        <color rgb="FFFF0000"/>
      </top>
      <bottom style="medium">
        <color rgb="FFFF0000"/>
      </bottom>
      <diagonal/>
    </border>
    <border>
      <left style="thin">
        <color rgb="FF4E83E4"/>
      </left>
      <right style="medium">
        <color rgb="FFFF0000"/>
      </right>
      <top style="medium">
        <color rgb="FFFF0000"/>
      </top>
      <bottom style="medium">
        <color rgb="FFFF0000"/>
      </bottom>
      <diagonal/>
    </border>
    <border>
      <left style="medium">
        <color theme="6"/>
      </left>
      <right/>
      <top/>
      <bottom/>
      <diagonal/>
    </border>
    <border>
      <left style="thin">
        <color rgb="FF4E83E4"/>
      </left>
      <right/>
      <top style="medium">
        <color rgb="FFFF0000"/>
      </top>
      <bottom style="thin">
        <color rgb="FF4E83E4"/>
      </bottom>
      <diagonal/>
    </border>
    <border>
      <left/>
      <right style="thin">
        <color rgb="FF4E83E4"/>
      </right>
      <top style="medium">
        <color rgb="FFFF0000"/>
      </top>
      <bottom style="thin">
        <color rgb="FF4E83E4"/>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thin">
        <color theme="8"/>
      </right>
      <top/>
      <bottom/>
      <diagonal/>
    </border>
    <border>
      <left/>
      <right/>
      <top style="thin">
        <color theme="8"/>
      </top>
      <bottom/>
      <diagonal/>
    </border>
    <border>
      <left/>
      <right style="thin">
        <color theme="8"/>
      </right>
      <top style="thin">
        <color theme="8"/>
      </top>
      <bottom/>
      <diagonal/>
    </border>
    <border>
      <left style="medium">
        <color theme="0"/>
      </left>
      <right style="medium">
        <color theme="0"/>
      </right>
      <top style="medium">
        <color theme="0"/>
      </top>
      <bottom style="medium">
        <color theme="0"/>
      </bottom>
      <diagonal/>
    </border>
    <border>
      <left/>
      <right/>
      <top style="medium">
        <color theme="0"/>
      </top>
      <bottom style="medium">
        <color indexed="64"/>
      </bottom>
      <diagonal/>
    </border>
    <border>
      <left/>
      <right style="thin">
        <color theme="0"/>
      </right>
      <top style="medium">
        <color theme="0"/>
      </top>
      <bottom style="medium">
        <color indexed="64"/>
      </bottom>
      <diagonal/>
    </border>
    <border>
      <left style="medium">
        <color theme="1"/>
      </left>
      <right/>
      <top style="medium">
        <color theme="0"/>
      </top>
      <bottom style="medium">
        <color indexed="64"/>
      </bottom>
      <diagonal/>
    </border>
    <border>
      <left style="thin">
        <color theme="0"/>
      </left>
      <right style="medium">
        <color theme="1"/>
      </right>
      <top style="medium">
        <color theme="0"/>
      </top>
      <bottom style="medium">
        <color indexed="64"/>
      </bottom>
      <diagonal/>
    </border>
    <border>
      <left style="medium">
        <color theme="5"/>
      </left>
      <right/>
      <top style="medium">
        <color theme="5"/>
      </top>
      <bottom style="medium">
        <color theme="5"/>
      </bottom>
      <diagonal/>
    </border>
    <border>
      <left/>
      <right/>
      <top style="medium">
        <color theme="5"/>
      </top>
      <bottom style="medium">
        <color theme="5"/>
      </bottom>
      <diagonal/>
    </border>
    <border>
      <left/>
      <right style="medium">
        <color theme="5"/>
      </right>
      <top style="medium">
        <color theme="5"/>
      </top>
      <bottom style="medium">
        <color theme="5"/>
      </bottom>
      <diagonal/>
    </border>
    <border>
      <left style="medium">
        <color theme="8"/>
      </left>
      <right style="medium">
        <color theme="8"/>
      </right>
      <top style="thin">
        <color theme="8"/>
      </top>
      <bottom style="medium">
        <color theme="8"/>
      </bottom>
      <diagonal/>
    </border>
    <border>
      <left style="medium">
        <color theme="8"/>
      </left>
      <right/>
      <top style="thin">
        <color theme="8"/>
      </top>
      <bottom style="medium">
        <color theme="8"/>
      </bottom>
      <diagonal/>
    </border>
    <border>
      <left/>
      <right style="medium">
        <color theme="8"/>
      </right>
      <top style="thin">
        <color theme="8"/>
      </top>
      <bottom style="medium">
        <color theme="8"/>
      </bottom>
      <diagonal/>
    </border>
    <border>
      <left/>
      <right/>
      <top style="thin">
        <color indexed="64"/>
      </top>
      <bottom/>
      <diagonal/>
    </border>
    <border>
      <left style="thin">
        <color indexed="64"/>
      </left>
      <right/>
      <top/>
      <bottom/>
      <diagonal/>
    </border>
    <border>
      <left style="thin">
        <color indexed="64"/>
      </left>
      <right/>
      <top/>
      <bottom style="thin">
        <color rgb="FFC00000"/>
      </bottom>
      <diagonal/>
    </border>
    <border>
      <left/>
      <right/>
      <top/>
      <bottom style="thin">
        <color rgb="FFC00000"/>
      </bottom>
      <diagonal/>
    </border>
    <border>
      <left/>
      <right style="thin">
        <color indexed="64"/>
      </right>
      <top/>
      <bottom style="thin">
        <color rgb="FFC00000"/>
      </bottom>
      <diagonal/>
    </border>
    <border>
      <left/>
      <right style="thin">
        <color indexed="64"/>
      </right>
      <top style="thin">
        <color rgb="FFC00000"/>
      </top>
      <bottom style="thin">
        <color rgb="FFC00000"/>
      </bottom>
      <diagonal/>
    </border>
    <border>
      <left/>
      <right/>
      <top style="thin">
        <color indexed="64"/>
      </top>
      <bottom style="thin">
        <color indexed="64"/>
      </bottom>
      <diagonal/>
    </border>
    <border>
      <left/>
      <right/>
      <top style="thin">
        <color rgb="FFC00000"/>
      </top>
      <bottom style="thin">
        <color rgb="FFC00000"/>
      </bottom>
      <diagonal/>
    </border>
    <border>
      <left style="thin">
        <color theme="0"/>
      </left>
      <right/>
      <top style="medium">
        <color theme="0"/>
      </top>
      <bottom style="medium">
        <color indexed="64"/>
      </bottom>
      <diagonal/>
    </border>
    <border>
      <left style="medium">
        <color theme="1"/>
      </left>
      <right/>
      <top style="medium">
        <color theme="1"/>
      </top>
      <bottom style="medium">
        <color theme="0"/>
      </bottom>
      <diagonal/>
    </border>
    <border>
      <left/>
      <right/>
      <top style="medium">
        <color theme="1"/>
      </top>
      <bottom style="medium">
        <color theme="0"/>
      </bottom>
      <diagonal/>
    </border>
    <border>
      <left/>
      <right style="medium">
        <color theme="1"/>
      </right>
      <top style="medium">
        <color theme="1"/>
      </top>
      <bottom style="medium">
        <color theme="0"/>
      </bottom>
      <diagonal/>
    </border>
    <border>
      <left style="medium">
        <color indexed="64"/>
      </left>
      <right/>
      <top style="medium">
        <color indexed="64"/>
      </top>
      <bottom style="thin">
        <color theme="0" tint="-0.14996795556505021"/>
      </bottom>
      <diagonal/>
    </border>
    <border>
      <left style="thin">
        <color theme="0"/>
      </left>
      <right/>
      <top style="medium">
        <color indexed="64"/>
      </top>
      <bottom style="thin">
        <color theme="0" tint="-0.14996795556505021"/>
      </bottom>
      <diagonal/>
    </border>
    <border>
      <left/>
      <right/>
      <top style="medium">
        <color indexed="64"/>
      </top>
      <bottom style="thin">
        <color theme="0" tint="-0.14996795556505021"/>
      </bottom>
      <diagonal/>
    </border>
    <border>
      <left/>
      <right style="thin">
        <color theme="0"/>
      </right>
      <top style="medium">
        <color indexed="64"/>
      </top>
      <bottom style="thin">
        <color theme="0" tint="-0.14996795556505021"/>
      </bottom>
      <diagonal/>
    </border>
    <border>
      <left style="thin">
        <color theme="0"/>
      </left>
      <right style="medium">
        <color indexed="64"/>
      </right>
      <top style="medium">
        <color indexed="64"/>
      </top>
      <bottom style="thin">
        <color theme="0" tint="-0.14996795556505021"/>
      </bottom>
      <diagonal/>
    </border>
    <border>
      <left style="medium">
        <color indexed="64"/>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medium">
        <color indexed="64"/>
      </right>
      <top style="thin">
        <color theme="0" tint="-0.14996795556505021"/>
      </top>
      <bottom style="thin">
        <color theme="0" tint="-0.14996795556505021"/>
      </bottom>
      <diagonal/>
    </border>
    <border>
      <left style="medium">
        <color indexed="64"/>
      </left>
      <right/>
      <top style="thin">
        <color theme="0" tint="-0.14996795556505021"/>
      </top>
      <bottom style="medium">
        <color indexed="64"/>
      </bottom>
      <diagonal/>
    </border>
    <border>
      <left/>
      <right/>
      <top style="thin">
        <color theme="0" tint="-0.14996795556505021"/>
      </top>
      <bottom style="medium">
        <color indexed="64"/>
      </bottom>
      <diagonal/>
    </border>
    <border>
      <left style="thin">
        <color theme="0"/>
      </left>
      <right style="medium">
        <color indexed="64"/>
      </right>
      <top style="thin">
        <color theme="0" tint="-0.14996795556505021"/>
      </top>
      <bottom style="medium">
        <color indexed="64"/>
      </bottom>
      <diagonal/>
    </border>
  </borders>
  <cellStyleXfs count="4">
    <xf numFmtId="0" fontId="0" fillId="0" borderId="0"/>
    <xf numFmtId="0" fontId="2" fillId="0" borderId="0" applyNumberFormat="0" applyFill="0" applyBorder="0" applyAlignment="0" applyProtection="0"/>
    <xf numFmtId="9" fontId="3" fillId="0" borderId="0" applyFont="0" applyFill="0" applyBorder="0" applyAlignment="0" applyProtection="0"/>
    <xf numFmtId="0" fontId="6" fillId="0" borderId="0"/>
  </cellStyleXfs>
  <cellXfs count="660">
    <xf numFmtId="0" fontId="0" fillId="0" borderId="0" xfId="0"/>
    <xf numFmtId="0" fontId="0" fillId="0" borderId="0" xfId="0" applyAlignment="1">
      <alignment vertical="center" wrapText="1"/>
    </xf>
    <xf numFmtId="0" fontId="0" fillId="7" borderId="0" xfId="0" applyFill="1"/>
    <xf numFmtId="0" fontId="0" fillId="0" borderId="0" xfId="0" applyAlignment="1">
      <alignment horizontal="left"/>
    </xf>
    <xf numFmtId="0" fontId="14" fillId="7" borderId="0" xfId="0" applyFont="1" applyFill="1"/>
    <xf numFmtId="0" fontId="23" fillId="7" borderId="0" xfId="0" applyFont="1" applyFill="1" applyAlignment="1">
      <alignment vertical="center"/>
    </xf>
    <xf numFmtId="0" fontId="24" fillId="7" borderId="0" xfId="0" applyFont="1" applyFill="1" applyAlignment="1">
      <alignment vertical="center"/>
    </xf>
    <xf numFmtId="0" fontId="31" fillId="7" borderId="0" xfId="0" applyFont="1" applyFill="1"/>
    <xf numFmtId="0" fontId="35" fillId="7" borderId="0" xfId="0" applyFont="1" applyFill="1"/>
    <xf numFmtId="0" fontId="14" fillId="7" borderId="0" xfId="0" applyFont="1" applyFill="1" applyAlignment="1">
      <alignment vertical="top"/>
    </xf>
    <xf numFmtId="0" fontId="14" fillId="7" borderId="0" xfId="0" applyFont="1" applyFill="1" applyAlignment="1">
      <alignment horizontal="center" vertical="center" wrapText="1"/>
    </xf>
    <xf numFmtId="0" fontId="14" fillId="7" borderId="5" xfId="0" applyFont="1" applyFill="1" applyBorder="1"/>
    <xf numFmtId="0" fontId="32" fillId="7" borderId="9" xfId="0" applyFont="1" applyFill="1" applyBorder="1" applyAlignment="1">
      <alignment horizontal="center" vertical="center" wrapText="1"/>
    </xf>
    <xf numFmtId="0" fontId="14" fillId="7" borderId="5" xfId="0" quotePrefix="1" applyFont="1" applyFill="1" applyBorder="1"/>
    <xf numFmtId="0" fontId="13" fillId="7" borderId="9" xfId="0" applyFont="1" applyFill="1" applyBorder="1" applyAlignment="1">
      <alignment horizontal="center" vertical="center" wrapText="1"/>
    </xf>
    <xf numFmtId="0" fontId="33" fillId="7" borderId="9" xfId="0" applyFont="1" applyFill="1" applyBorder="1" applyAlignment="1">
      <alignment horizontal="center" vertical="center" wrapText="1"/>
    </xf>
    <xf numFmtId="0" fontId="14" fillId="7" borderId="0" xfId="0" applyFont="1" applyFill="1" applyAlignment="1">
      <alignment horizontal="center" vertical="center"/>
    </xf>
    <xf numFmtId="0" fontId="38" fillId="7" borderId="0" xfId="0" applyFont="1" applyFill="1"/>
    <xf numFmtId="0" fontId="36" fillId="7" borderId="0" xfId="0" applyFont="1" applyFill="1"/>
    <xf numFmtId="0" fontId="13" fillId="7" borderId="0" xfId="0" applyFont="1" applyFill="1"/>
    <xf numFmtId="0" fontId="14" fillId="7" borderId="0" xfId="0" applyFont="1" applyFill="1" applyAlignment="1">
      <alignment wrapText="1"/>
    </xf>
    <xf numFmtId="0" fontId="40" fillId="4" borderId="45" xfId="0" applyFont="1" applyFill="1" applyBorder="1" applyAlignment="1">
      <alignment vertical="center"/>
    </xf>
    <xf numFmtId="0" fontId="40" fillId="4" borderId="46" xfId="0" applyFont="1" applyFill="1" applyBorder="1" applyAlignment="1">
      <alignment vertical="center"/>
    </xf>
    <xf numFmtId="0" fontId="40" fillId="4" borderId="47" xfId="0" applyFont="1" applyFill="1" applyBorder="1"/>
    <xf numFmtId="0" fontId="40" fillId="4" borderId="48" xfId="0" applyFont="1" applyFill="1" applyBorder="1"/>
    <xf numFmtId="0" fontId="26" fillId="7" borderId="45" xfId="0" applyFont="1" applyFill="1" applyBorder="1" applyAlignment="1">
      <alignment horizontal="center" vertical="center"/>
    </xf>
    <xf numFmtId="0" fontId="37" fillId="7" borderId="45" xfId="1" applyFont="1" applyFill="1" applyBorder="1" applyAlignment="1" applyProtection="1">
      <alignment horizontal="center" vertical="center" wrapText="1"/>
    </xf>
    <xf numFmtId="0" fontId="14" fillId="7" borderId="45" xfId="0" applyFont="1" applyFill="1" applyBorder="1" applyAlignment="1">
      <alignment horizontal="center" vertical="center" wrapText="1"/>
    </xf>
    <xf numFmtId="0" fontId="32" fillId="7" borderId="45" xfId="0" applyFont="1" applyFill="1" applyBorder="1" applyAlignment="1" applyProtection="1">
      <alignment horizontal="center" vertical="center" wrapText="1"/>
      <protection locked="0"/>
    </xf>
    <xf numFmtId="0" fontId="17" fillId="7" borderId="45" xfId="0" applyFont="1" applyFill="1" applyBorder="1" applyAlignment="1">
      <alignment horizontal="center" vertical="center"/>
    </xf>
    <xf numFmtId="0" fontId="16" fillId="7" borderId="45" xfId="0" applyFont="1" applyFill="1" applyBorder="1" applyAlignment="1">
      <alignment horizontal="center" vertical="center"/>
    </xf>
    <xf numFmtId="0" fontId="37" fillId="7" borderId="49" xfId="1" applyFont="1" applyFill="1" applyBorder="1" applyAlignment="1" applyProtection="1">
      <alignment horizontal="center" vertical="center" wrapText="1"/>
    </xf>
    <xf numFmtId="0" fontId="32" fillId="7" borderId="49" xfId="0" applyFont="1" applyFill="1" applyBorder="1" applyAlignment="1" applyProtection="1">
      <alignment horizontal="center" vertical="center" wrapText="1"/>
      <protection locked="0"/>
    </xf>
    <xf numFmtId="0" fontId="40" fillId="4" borderId="51" xfId="0" applyFont="1" applyFill="1" applyBorder="1" applyAlignment="1">
      <alignment horizontal="left" vertical="center" indent="2"/>
    </xf>
    <xf numFmtId="0" fontId="40" fillId="4" borderId="52" xfId="0" applyFont="1" applyFill="1" applyBorder="1" applyAlignment="1">
      <alignment horizontal="left" vertical="center" indent="2"/>
    </xf>
    <xf numFmtId="0" fontId="40" fillId="4" borderId="0" xfId="0" applyFont="1" applyFill="1" applyAlignment="1">
      <alignment horizontal="left" vertical="center" indent="2"/>
    </xf>
    <xf numFmtId="0" fontId="14" fillId="7" borderId="45" xfId="0" applyFont="1" applyFill="1" applyBorder="1" applyAlignment="1">
      <alignment horizontal="center" vertical="center"/>
    </xf>
    <xf numFmtId="0" fontId="37" fillId="7" borderId="45" xfId="1" applyFont="1" applyFill="1" applyBorder="1" applyAlignment="1" applyProtection="1">
      <alignment horizontal="center" vertical="center"/>
    </xf>
    <xf numFmtId="0" fontId="42" fillId="7" borderId="45" xfId="0" applyFont="1" applyFill="1" applyBorder="1" applyAlignment="1">
      <alignment horizontal="center" vertical="center" wrapText="1"/>
    </xf>
    <xf numFmtId="0" fontId="40" fillId="4" borderId="60" xfId="0" applyFont="1" applyFill="1" applyBorder="1"/>
    <xf numFmtId="0" fontId="40" fillId="4" borderId="59" xfId="0" applyFont="1" applyFill="1" applyBorder="1"/>
    <xf numFmtId="0" fontId="13" fillId="7" borderId="45" xfId="0" applyFont="1" applyFill="1" applyBorder="1" applyAlignment="1" applyProtection="1">
      <alignment horizontal="center" vertical="center" wrapText="1"/>
      <protection locked="0"/>
    </xf>
    <xf numFmtId="0" fontId="40" fillId="4" borderId="47" xfId="0" applyFont="1" applyFill="1" applyBorder="1" applyAlignment="1">
      <alignment horizontal="center" wrapText="1"/>
    </xf>
    <xf numFmtId="0" fontId="34" fillId="7" borderId="9" xfId="0" applyFont="1" applyFill="1" applyBorder="1" applyAlignment="1">
      <alignment horizontal="center" wrapText="1"/>
    </xf>
    <xf numFmtId="0" fontId="30" fillId="4" borderId="52" xfId="0" applyFont="1" applyFill="1" applyBorder="1" applyAlignment="1" applyProtection="1">
      <alignment horizontal="center" wrapText="1"/>
      <protection locked="0"/>
    </xf>
    <xf numFmtId="0" fontId="30" fillId="4" borderId="0" xfId="0" applyFont="1" applyFill="1" applyAlignment="1" applyProtection="1">
      <alignment horizontal="center" wrapText="1"/>
      <protection locked="0"/>
    </xf>
    <xf numFmtId="0" fontId="40" fillId="4" borderId="47" xfId="0" applyFont="1" applyFill="1" applyBorder="1" applyAlignment="1">
      <alignment horizontal="left" indent="2"/>
    </xf>
    <xf numFmtId="0" fontId="40" fillId="4" borderId="48" xfId="0" applyFont="1" applyFill="1" applyBorder="1" applyAlignment="1">
      <alignment horizontal="left" indent="2"/>
    </xf>
    <xf numFmtId="0" fontId="14" fillId="7" borderId="0" xfId="0" applyFont="1" applyFill="1" applyAlignment="1">
      <alignment horizontal="center" wrapText="1"/>
    </xf>
    <xf numFmtId="0" fontId="40" fillId="4" borderId="60" xfId="0" applyFont="1" applyFill="1" applyBorder="1" applyAlignment="1">
      <alignment horizontal="left" indent="2"/>
    </xf>
    <xf numFmtId="0" fontId="22" fillId="7" borderId="45" xfId="1" applyFont="1" applyFill="1" applyBorder="1" applyAlignment="1">
      <alignment horizontal="center" vertical="center" wrapText="1"/>
    </xf>
    <xf numFmtId="0" fontId="17" fillId="7" borderId="45" xfId="0" applyFont="1" applyFill="1" applyBorder="1" applyAlignment="1">
      <alignment horizontal="center" vertical="center" wrapText="1"/>
    </xf>
    <xf numFmtId="0" fontId="32" fillId="7" borderId="9" xfId="0" applyFont="1" applyFill="1" applyBorder="1" applyAlignment="1">
      <alignment horizontal="center" vertical="center"/>
    </xf>
    <xf numFmtId="0" fontId="13" fillId="7" borderId="9" xfId="0" applyFont="1" applyFill="1" applyBorder="1" applyAlignment="1">
      <alignment horizontal="center" vertical="center"/>
    </xf>
    <xf numFmtId="0" fontId="26" fillId="7" borderId="0" xfId="0" applyFont="1" applyFill="1"/>
    <xf numFmtId="0" fontId="33" fillId="7" borderId="9" xfId="0" applyFont="1" applyFill="1" applyBorder="1" applyAlignment="1">
      <alignment horizontal="center" vertical="center"/>
    </xf>
    <xf numFmtId="0" fontId="40" fillId="4" borderId="54" xfId="0" applyFont="1" applyFill="1" applyBorder="1" applyAlignment="1">
      <alignment vertical="center"/>
    </xf>
    <xf numFmtId="0" fontId="42" fillId="7" borderId="47" xfId="0" applyFont="1" applyFill="1" applyBorder="1" applyAlignment="1">
      <alignment horizontal="right" vertical="center"/>
    </xf>
    <xf numFmtId="0" fontId="14" fillId="7" borderId="0" xfId="0" applyFont="1" applyFill="1" applyAlignment="1">
      <alignment horizontal="center"/>
    </xf>
    <xf numFmtId="0" fontId="40" fillId="4" borderId="48" xfId="0" applyFont="1" applyFill="1" applyBorder="1" applyAlignment="1">
      <alignment vertical="center"/>
    </xf>
    <xf numFmtId="0" fontId="40" fillId="4" borderId="59" xfId="0" applyFont="1" applyFill="1" applyBorder="1" applyAlignment="1">
      <alignment vertical="center"/>
    </xf>
    <xf numFmtId="0" fontId="40" fillId="4" borderId="52" xfId="0" applyFont="1" applyFill="1" applyBorder="1"/>
    <xf numFmtId="0" fontId="40" fillId="4" borderId="50" xfId="0" applyFont="1" applyFill="1" applyBorder="1"/>
    <xf numFmtId="0" fontId="40" fillId="4" borderId="0" xfId="0" applyFont="1" applyFill="1"/>
    <xf numFmtId="0" fontId="40" fillId="7" borderId="1" xfId="0" applyFont="1" applyFill="1" applyBorder="1" applyAlignment="1">
      <alignment horizontal="center" vertical="center" wrapText="1"/>
    </xf>
    <xf numFmtId="9" fontId="40" fillId="0" borderId="1" xfId="2" applyFont="1" applyBorder="1" applyAlignment="1" applyProtection="1">
      <alignment horizontal="center" vertical="center"/>
    </xf>
    <xf numFmtId="0" fontId="14" fillId="6" borderId="45" xfId="0" applyFont="1" applyFill="1" applyBorder="1" applyAlignment="1">
      <alignment horizontal="center" vertical="center" wrapText="1"/>
    </xf>
    <xf numFmtId="0" fontId="22" fillId="6" borderId="45" xfId="1" applyFont="1" applyFill="1" applyBorder="1" applyAlignment="1">
      <alignment horizontal="center" vertical="center" wrapText="1"/>
    </xf>
    <xf numFmtId="0" fontId="24" fillId="7" borderId="0" xfId="0" applyFont="1" applyFill="1" applyAlignment="1">
      <alignment vertical="top"/>
    </xf>
    <xf numFmtId="0" fontId="42" fillId="7" borderId="47" xfId="0" applyFont="1" applyFill="1" applyBorder="1" applyAlignment="1">
      <alignment vertical="center"/>
    </xf>
    <xf numFmtId="0" fontId="42" fillId="7" borderId="48" xfId="0" applyFont="1" applyFill="1" applyBorder="1" applyAlignment="1">
      <alignment vertical="center"/>
    </xf>
    <xf numFmtId="0" fontId="34" fillId="7" borderId="9" xfId="0" applyFont="1" applyFill="1" applyBorder="1" applyAlignment="1">
      <alignment horizontal="center"/>
    </xf>
    <xf numFmtId="0" fontId="40" fillId="7" borderId="47" xfId="0" applyFont="1" applyFill="1" applyBorder="1" applyAlignment="1">
      <alignment horizontal="center"/>
    </xf>
    <xf numFmtId="0" fontId="40" fillId="7" borderId="48" xfId="0" applyFont="1" applyFill="1" applyBorder="1" applyAlignment="1">
      <alignment horizontal="center"/>
    </xf>
    <xf numFmtId="0" fontId="40" fillId="4" borderId="60" xfId="0" applyFont="1" applyFill="1" applyBorder="1" applyAlignment="1">
      <alignment horizontal="center"/>
    </xf>
    <xf numFmtId="0" fontId="40" fillId="4" borderId="52" xfId="0" applyFont="1" applyFill="1" applyBorder="1" applyAlignment="1">
      <alignment horizontal="center"/>
    </xf>
    <xf numFmtId="0" fontId="31" fillId="7" borderId="0" xfId="0" applyFont="1" applyFill="1" applyAlignment="1">
      <alignment vertical="center"/>
    </xf>
    <xf numFmtId="0" fontId="14" fillId="7" borderId="0" xfId="0" applyFont="1" applyFill="1" applyAlignment="1">
      <alignment vertical="center"/>
    </xf>
    <xf numFmtId="0" fontId="9" fillId="7" borderId="0" xfId="0" applyFont="1" applyFill="1"/>
    <xf numFmtId="0" fontId="9" fillId="7" borderId="0" xfId="0" applyFont="1" applyFill="1" applyAlignment="1">
      <alignment horizontal="left" vertical="center"/>
    </xf>
    <xf numFmtId="0" fontId="25" fillId="7" borderId="0" xfId="0" applyFont="1" applyFill="1" applyAlignment="1">
      <alignment vertical="center"/>
    </xf>
    <xf numFmtId="0" fontId="28" fillId="7" borderId="0" xfId="0" applyFont="1" applyFill="1" applyAlignment="1">
      <alignment vertical="center"/>
    </xf>
    <xf numFmtId="0" fontId="39" fillId="7" borderId="0" xfId="0" applyFont="1" applyFill="1"/>
    <xf numFmtId="0" fontId="29" fillId="7" borderId="0" xfId="0" applyFont="1" applyFill="1" applyAlignment="1">
      <alignment vertical="center"/>
    </xf>
    <xf numFmtId="0" fontId="14" fillId="7" borderId="0" xfId="0" applyFont="1" applyFill="1" applyProtection="1">
      <protection locked="0"/>
    </xf>
    <xf numFmtId="0" fontId="9" fillId="7" borderId="0" xfId="0" applyFont="1" applyFill="1" applyProtection="1">
      <protection locked="0"/>
    </xf>
    <xf numFmtId="0" fontId="10" fillId="7" borderId="0" xfId="0" applyFont="1" applyFill="1"/>
    <xf numFmtId="0" fontId="43" fillId="7" borderId="45" xfId="0" applyFont="1" applyFill="1" applyBorder="1" applyAlignment="1">
      <alignment horizontal="center" vertical="center" wrapText="1"/>
    </xf>
    <xf numFmtId="0" fontId="41" fillId="4" borderId="47" xfId="0" applyFont="1" applyFill="1" applyBorder="1"/>
    <xf numFmtId="0" fontId="41" fillId="4" borderId="47" xfId="0" applyFont="1" applyFill="1" applyBorder="1" applyAlignment="1">
      <alignment horizontal="left" indent="2"/>
    </xf>
    <xf numFmtId="0" fontId="41" fillId="4" borderId="47" xfId="0" applyFont="1" applyFill="1" applyBorder="1" applyAlignment="1">
      <alignment horizontal="center" wrapText="1"/>
    </xf>
    <xf numFmtId="0" fontId="41" fillId="4" borderId="48" xfId="0" applyFont="1" applyFill="1" applyBorder="1" applyAlignment="1">
      <alignment horizontal="left" indent="2"/>
    </xf>
    <xf numFmtId="0" fontId="26" fillId="7" borderId="48" xfId="0" applyFont="1" applyFill="1" applyBorder="1" applyAlignment="1">
      <alignment horizontal="center" vertical="center"/>
    </xf>
    <xf numFmtId="0" fontId="26" fillId="7" borderId="48" xfId="0" applyFont="1" applyFill="1" applyBorder="1" applyAlignment="1">
      <alignment horizontal="center" vertical="center" wrapText="1"/>
    </xf>
    <xf numFmtId="0" fontId="10" fillId="6" borderId="45" xfId="0" applyFont="1" applyFill="1" applyBorder="1" applyAlignment="1">
      <alignment horizontal="center" vertical="center"/>
    </xf>
    <xf numFmtId="0" fontId="35" fillId="4" borderId="55" xfId="0" applyFont="1" applyFill="1" applyBorder="1" applyAlignment="1">
      <alignment horizontal="left" vertical="center" indent="2"/>
    </xf>
    <xf numFmtId="0" fontId="30" fillId="4" borderId="52" xfId="0" applyFont="1" applyFill="1" applyBorder="1" applyAlignment="1">
      <alignment horizontal="left" indent="2"/>
    </xf>
    <xf numFmtId="0" fontId="11" fillId="6" borderId="45" xfId="0" applyFont="1" applyFill="1" applyBorder="1" applyAlignment="1">
      <alignment horizontal="center" vertical="center"/>
    </xf>
    <xf numFmtId="0" fontId="35" fillId="4" borderId="44" xfId="0" applyFont="1" applyFill="1" applyBorder="1" applyAlignment="1">
      <alignment horizontal="left" vertical="center" indent="2"/>
    </xf>
    <xf numFmtId="0" fontId="30" fillId="4" borderId="0" xfId="0" applyFont="1" applyFill="1" applyAlignment="1">
      <alignment horizontal="left" indent="2"/>
    </xf>
    <xf numFmtId="0" fontId="40" fillId="4" borderId="45" xfId="0" applyFont="1" applyFill="1" applyBorder="1" applyAlignment="1">
      <alignment horizontal="center" vertical="center" wrapText="1"/>
    </xf>
    <xf numFmtId="0" fontId="41" fillId="4" borderId="60" xfId="0" applyFont="1" applyFill="1" applyBorder="1"/>
    <xf numFmtId="0" fontId="26" fillId="7" borderId="0" xfId="0" applyFont="1" applyFill="1" applyAlignment="1">
      <alignment vertical="top"/>
    </xf>
    <xf numFmtId="0" fontId="26" fillId="7" borderId="0" xfId="0" applyFont="1" applyFill="1" applyAlignment="1">
      <alignment vertical="center"/>
    </xf>
    <xf numFmtId="0" fontId="26" fillId="7" borderId="0" xfId="0" applyFont="1" applyFill="1" applyAlignment="1">
      <alignment horizontal="center" vertical="center" wrapText="1"/>
    </xf>
    <xf numFmtId="0" fontId="14" fillId="7" borderId="0" xfId="0" applyFont="1" applyFill="1" applyAlignment="1">
      <alignment vertical="top" wrapText="1"/>
    </xf>
    <xf numFmtId="0" fontId="14" fillId="7" borderId="0" xfId="0" applyFont="1" applyFill="1" applyAlignment="1">
      <alignment vertical="center" wrapText="1"/>
    </xf>
    <xf numFmtId="0" fontId="40" fillId="4" borderId="47" xfId="0" applyFont="1" applyFill="1" applyBorder="1" applyAlignment="1" applyProtection="1">
      <alignment horizontal="center" wrapText="1"/>
      <protection locked="0"/>
    </xf>
    <xf numFmtId="0" fontId="40" fillId="4" borderId="47" xfId="0" applyFont="1" applyFill="1" applyBorder="1" applyProtection="1">
      <protection locked="0"/>
    </xf>
    <xf numFmtId="0" fontId="40" fillId="4" borderId="48" xfId="0" applyFont="1" applyFill="1" applyBorder="1" applyProtection="1">
      <protection locked="0"/>
    </xf>
    <xf numFmtId="0" fontId="40" fillId="4" borderId="60" xfId="0" applyFont="1" applyFill="1" applyBorder="1" applyAlignment="1" applyProtection="1">
      <alignment horizontal="center" wrapText="1"/>
      <protection locked="0"/>
    </xf>
    <xf numFmtId="0" fontId="40" fillId="4" borderId="60" xfId="0" applyFont="1" applyFill="1" applyBorder="1" applyProtection="1">
      <protection locked="0"/>
    </xf>
    <xf numFmtId="0" fontId="40" fillId="4" borderId="59" xfId="0" applyFont="1" applyFill="1" applyBorder="1" applyProtection="1">
      <protection locked="0"/>
    </xf>
    <xf numFmtId="0" fontId="33" fillId="7" borderId="45" xfId="0" applyFont="1" applyFill="1" applyBorder="1" applyAlignment="1" applyProtection="1">
      <alignment horizontal="center" vertical="center" wrapText="1"/>
      <protection locked="0"/>
    </xf>
    <xf numFmtId="0" fontId="40" fillId="4" borderId="0" xfId="0" applyFont="1" applyFill="1" applyAlignment="1" applyProtection="1">
      <alignment horizontal="center"/>
      <protection locked="0"/>
    </xf>
    <xf numFmtId="0" fontId="40" fillId="4" borderId="0" xfId="0" applyFont="1" applyFill="1" applyProtection="1">
      <protection locked="0"/>
    </xf>
    <xf numFmtId="0" fontId="40" fillId="4" borderId="56" xfId="0" applyFont="1" applyFill="1" applyBorder="1" applyProtection="1">
      <protection locked="0"/>
    </xf>
    <xf numFmtId="0" fontId="9" fillId="0" borderId="0" xfId="0" applyFont="1"/>
    <xf numFmtId="0" fontId="48" fillId="7" borderId="0" xfId="0" applyFont="1" applyFill="1"/>
    <xf numFmtId="0" fontId="48" fillId="7" borderId="0" xfId="0" applyFont="1" applyFill="1" applyAlignment="1">
      <alignment vertical="top"/>
    </xf>
    <xf numFmtId="0" fontId="9" fillId="7" borderId="0" xfId="0" applyFont="1" applyFill="1" applyAlignment="1">
      <alignment vertical="top"/>
    </xf>
    <xf numFmtId="0" fontId="80" fillId="7" borderId="0" xfId="0" applyFont="1" applyFill="1" applyAlignment="1">
      <alignment vertical="center"/>
    </xf>
    <xf numFmtId="164" fontId="50" fillId="7" borderId="0" xfId="0" applyNumberFormat="1" applyFont="1" applyFill="1" applyAlignment="1">
      <alignment vertical="center"/>
    </xf>
    <xf numFmtId="164" fontId="51" fillId="7" borderId="0" xfId="0" applyNumberFormat="1" applyFont="1" applyFill="1" applyAlignment="1">
      <alignment vertical="center"/>
    </xf>
    <xf numFmtId="0" fontId="23" fillId="7" borderId="0" xfId="0" applyFont="1" applyFill="1" applyAlignment="1">
      <alignment horizontal="left" vertical="center"/>
    </xf>
    <xf numFmtId="0" fontId="47" fillId="7" borderId="0" xfId="0" applyFont="1" applyFill="1" applyAlignment="1">
      <alignment vertical="center"/>
    </xf>
    <xf numFmtId="164" fontId="52" fillId="7" borderId="0" xfId="0" applyNumberFormat="1" applyFont="1" applyFill="1" applyAlignment="1">
      <alignment vertical="center"/>
    </xf>
    <xf numFmtId="0" fontId="25" fillId="7" borderId="0" xfId="0" applyFont="1" applyFill="1" applyAlignment="1">
      <alignment vertical="top"/>
    </xf>
    <xf numFmtId="164" fontId="50" fillId="7" borderId="0" xfId="0" applyNumberFormat="1" applyFont="1" applyFill="1" applyAlignment="1">
      <alignment vertical="top"/>
    </xf>
    <xf numFmtId="164" fontId="51" fillId="7" borderId="0" xfId="0" applyNumberFormat="1" applyFont="1" applyFill="1" applyAlignment="1">
      <alignment vertical="top"/>
    </xf>
    <xf numFmtId="164" fontId="44" fillId="7" borderId="0" xfId="0" applyNumberFormat="1" applyFont="1" applyFill="1" applyAlignment="1">
      <alignment vertical="center"/>
    </xf>
    <xf numFmtId="0" fontId="86" fillId="7" borderId="0" xfId="0" applyFont="1" applyFill="1"/>
    <xf numFmtId="0" fontId="87" fillId="7" borderId="0" xfId="0" applyFont="1" applyFill="1"/>
    <xf numFmtId="0" fontId="80" fillId="7" borderId="0" xfId="0" applyFont="1" applyFill="1"/>
    <xf numFmtId="0" fontId="89" fillId="7" borderId="0" xfId="0" applyFont="1" applyFill="1"/>
    <xf numFmtId="0" fontId="88" fillId="7" borderId="0" xfId="0" applyFont="1" applyFill="1"/>
    <xf numFmtId="0" fontId="90" fillId="7" borderId="0" xfId="0" applyFont="1" applyFill="1"/>
    <xf numFmtId="0" fontId="40" fillId="7" borderId="0" xfId="0" applyFont="1" applyFill="1"/>
    <xf numFmtId="0" fontId="88" fillId="7" borderId="0" xfId="0" applyFont="1" applyFill="1" applyAlignment="1">
      <alignment vertical="center"/>
    </xf>
    <xf numFmtId="0" fontId="91" fillId="7" borderId="0" xfId="0" applyFont="1" applyFill="1"/>
    <xf numFmtId="1" fontId="86" fillId="7" borderId="0" xfId="0" applyNumberFormat="1" applyFont="1" applyFill="1"/>
    <xf numFmtId="0" fontId="57" fillId="7" borderId="0" xfId="0" applyFont="1" applyFill="1"/>
    <xf numFmtId="0" fontId="56" fillId="7" borderId="0" xfId="0" applyFont="1" applyFill="1"/>
    <xf numFmtId="0" fontId="55" fillId="7" borderId="0" xfId="0" applyFont="1" applyFill="1"/>
    <xf numFmtId="0" fontId="48" fillId="7" borderId="57" xfId="0" applyFont="1" applyFill="1" applyBorder="1"/>
    <xf numFmtId="0" fontId="96" fillId="7" borderId="0" xfId="0" applyFont="1" applyFill="1"/>
    <xf numFmtId="0" fontId="54" fillId="7" borderId="0" xfId="0" applyFont="1" applyFill="1"/>
    <xf numFmtId="0" fontId="61" fillId="7" borderId="0" xfId="0" applyFont="1" applyFill="1" applyAlignment="1">
      <alignment vertical="center"/>
    </xf>
    <xf numFmtId="0" fontId="97" fillId="7" borderId="0" xfId="0" applyFont="1" applyFill="1" applyAlignment="1">
      <alignment vertical="center"/>
    </xf>
    <xf numFmtId="0" fontId="62" fillId="7" borderId="0" xfId="0" applyFont="1" applyFill="1" applyAlignment="1">
      <alignment vertical="center"/>
    </xf>
    <xf numFmtId="0" fontId="63" fillId="7" borderId="0" xfId="0" applyFont="1" applyFill="1" applyAlignment="1">
      <alignment vertical="center"/>
    </xf>
    <xf numFmtId="0" fontId="61" fillId="7" borderId="0" xfId="0" applyFont="1" applyFill="1"/>
    <xf numFmtId="0" fontId="97" fillId="7" borderId="0" xfId="0" applyFont="1" applyFill="1" applyAlignment="1">
      <alignment vertical="top" wrapText="1"/>
    </xf>
    <xf numFmtId="0" fontId="92" fillId="7" borderId="0" xfId="0" applyFont="1" applyFill="1"/>
    <xf numFmtId="0" fontId="47" fillId="7" borderId="61" xfId="0" applyFont="1" applyFill="1" applyBorder="1"/>
    <xf numFmtId="0" fontId="92" fillId="7" borderId="61" xfId="0" applyFont="1" applyFill="1" applyBorder="1"/>
    <xf numFmtId="0" fontId="48" fillId="7" borderId="61" xfId="0" applyFont="1" applyFill="1" applyBorder="1"/>
    <xf numFmtId="0" fontId="53" fillId="3" borderId="0" xfId="0" applyFont="1" applyFill="1"/>
    <xf numFmtId="0" fontId="25" fillId="3" borderId="0" xfId="0" applyFont="1" applyFill="1"/>
    <xf numFmtId="0" fontId="92" fillId="3" borderId="0" xfId="0" applyFont="1" applyFill="1"/>
    <xf numFmtId="0" fontId="48" fillId="3" borderId="0" xfId="0" applyFont="1" applyFill="1"/>
    <xf numFmtId="0" fontId="53" fillId="7" borderId="0" xfId="0" applyFont="1" applyFill="1"/>
    <xf numFmtId="0" fontId="25" fillId="7" borderId="0" xfId="0" applyFont="1" applyFill="1"/>
    <xf numFmtId="0" fontId="105" fillId="3" borderId="0" xfId="0" applyFont="1" applyFill="1"/>
    <xf numFmtId="0" fontId="105" fillId="7" borderId="0" xfId="0" applyFont="1" applyFill="1"/>
    <xf numFmtId="0" fontId="92" fillId="0" borderId="0" xfId="0" applyFont="1"/>
    <xf numFmtId="0" fontId="93" fillId="3" borderId="0" xfId="0" applyFont="1" applyFill="1"/>
    <xf numFmtId="0" fontId="97" fillId="7" borderId="0" xfId="0" applyFont="1" applyFill="1"/>
    <xf numFmtId="0" fontId="98" fillId="7" borderId="0" xfId="0" applyFont="1" applyFill="1"/>
    <xf numFmtId="0" fontId="66" fillId="7" borderId="0" xfId="0" applyFont="1" applyFill="1"/>
    <xf numFmtId="0" fontId="99" fillId="7" borderId="0" xfId="0" applyFont="1" applyFill="1"/>
    <xf numFmtId="0" fontId="94" fillId="7" borderId="0" xfId="0" applyFont="1" applyFill="1"/>
    <xf numFmtId="0" fontId="59" fillId="7" borderId="0" xfId="0" applyFont="1" applyFill="1" applyAlignment="1">
      <alignment vertical="top" wrapText="1"/>
    </xf>
    <xf numFmtId="0" fontId="103" fillId="7" borderId="0" xfId="0" applyFont="1" applyFill="1"/>
    <xf numFmtId="0" fontId="60" fillId="7" borderId="0" xfId="0" applyFont="1" applyFill="1"/>
    <xf numFmtId="0" fontId="95" fillId="7" borderId="0" xfId="0" applyFont="1" applyFill="1"/>
    <xf numFmtId="0" fontId="69" fillId="7" borderId="0" xfId="0" applyFont="1" applyFill="1" applyAlignment="1">
      <alignment horizontal="left" vertical="top"/>
    </xf>
    <xf numFmtId="0" fontId="59" fillId="7" borderId="0" xfId="0" applyFont="1" applyFill="1" applyAlignment="1">
      <alignment horizontal="center" vertical="top" wrapText="1"/>
    </xf>
    <xf numFmtId="0" fontId="95" fillId="7" borderId="0" xfId="0" applyFont="1" applyFill="1" applyAlignment="1">
      <alignment horizontal="left" indent="2"/>
    </xf>
    <xf numFmtId="0" fontId="70" fillId="7" borderId="0" xfId="0" applyFont="1" applyFill="1"/>
    <xf numFmtId="0" fontId="67" fillId="7" borderId="0" xfId="0" applyFont="1" applyFill="1"/>
    <xf numFmtId="9" fontId="68" fillId="7" borderId="0" xfId="0" applyNumberFormat="1" applyFont="1" applyFill="1"/>
    <xf numFmtId="0" fontId="68" fillId="7" borderId="0" xfId="0" applyFont="1" applyFill="1"/>
    <xf numFmtId="0" fontId="68" fillId="7" borderId="0" xfId="0" applyFont="1" applyFill="1" applyAlignment="1">
      <alignment vertical="center"/>
    </xf>
    <xf numFmtId="0" fontId="62" fillId="7" borderId="0" xfId="0" applyFont="1" applyFill="1"/>
    <xf numFmtId="0" fontId="58" fillId="7" borderId="0" xfId="0" applyFont="1" applyFill="1"/>
    <xf numFmtId="0" fontId="71" fillId="7" borderId="0" xfId="0" applyFont="1" applyFill="1"/>
    <xf numFmtId="0" fontId="9" fillId="7" borderId="0" xfId="0" applyFont="1" applyFill="1" applyAlignment="1">
      <alignment vertical="center"/>
    </xf>
    <xf numFmtId="0" fontId="48" fillId="7" borderId="0" xfId="0" applyFont="1" applyFill="1" applyAlignment="1">
      <alignment vertical="center"/>
    </xf>
    <xf numFmtId="0" fontId="72" fillId="7" borderId="0" xfId="0" applyFont="1" applyFill="1" applyAlignment="1">
      <alignment vertical="center" wrapText="1"/>
    </xf>
    <xf numFmtId="0" fontId="72" fillId="7" borderId="0" xfId="0" applyFont="1" applyFill="1" applyAlignment="1">
      <alignment horizontal="left" vertical="top" wrapText="1"/>
    </xf>
    <xf numFmtId="0" fontId="72" fillId="7" borderId="0" xfId="0" applyFont="1" applyFill="1" applyAlignment="1">
      <alignment vertical="top" wrapText="1"/>
    </xf>
    <xf numFmtId="0" fontId="108" fillId="7" borderId="15" xfId="0" applyFont="1" applyFill="1" applyBorder="1" applyAlignment="1">
      <alignment horizontal="left" vertical="center" wrapText="1"/>
    </xf>
    <xf numFmtId="0" fontId="108" fillId="7" borderId="15" xfId="0" applyFont="1" applyFill="1" applyBorder="1" applyAlignment="1">
      <alignment vertical="center" wrapText="1"/>
    </xf>
    <xf numFmtId="0" fontId="108" fillId="7" borderId="18" xfId="0" applyFont="1" applyFill="1" applyBorder="1" applyAlignment="1">
      <alignment vertical="center" wrapText="1"/>
    </xf>
    <xf numFmtId="0" fontId="11" fillId="7" borderId="15" xfId="0" applyFont="1" applyFill="1" applyBorder="1" applyAlignment="1">
      <alignment vertical="center" wrapText="1"/>
    </xf>
    <xf numFmtId="0" fontId="75" fillId="7" borderId="0" xfId="0" applyFont="1" applyFill="1"/>
    <xf numFmtId="1" fontId="108" fillId="7" borderId="15" xfId="0" applyNumberFormat="1" applyFont="1" applyFill="1" applyBorder="1" applyAlignment="1">
      <alignment vertical="center" wrapText="1"/>
    </xf>
    <xf numFmtId="0" fontId="76" fillId="7" borderId="0" xfId="0" applyFont="1" applyFill="1" applyAlignment="1">
      <alignment vertical="center" wrapText="1"/>
    </xf>
    <xf numFmtId="0" fontId="77" fillId="7" borderId="0" xfId="0" applyFont="1" applyFill="1" applyAlignment="1">
      <alignment vertical="center" wrapText="1"/>
    </xf>
    <xf numFmtId="9" fontId="78" fillId="7" borderId="0" xfId="2" applyFont="1" applyFill="1" applyBorder="1" applyAlignment="1" applyProtection="1">
      <alignment vertical="center" wrapText="1"/>
    </xf>
    <xf numFmtId="0" fontId="48" fillId="0" borderId="0" xfId="0" applyFont="1"/>
    <xf numFmtId="0" fontId="89" fillId="7" borderId="0" xfId="0" applyFont="1" applyFill="1" applyAlignment="1">
      <alignment horizontal="left" indent="2"/>
    </xf>
    <xf numFmtId="0" fontId="111" fillId="9" borderId="0" xfId="0" applyFont="1" applyFill="1"/>
    <xf numFmtId="0" fontId="112" fillId="9" borderId="0" xfId="0" applyFont="1" applyFill="1"/>
    <xf numFmtId="0" fontId="104" fillId="3" borderId="0" xfId="0" applyFont="1" applyFill="1"/>
    <xf numFmtId="0" fontId="112" fillId="3" borderId="0" xfId="0" applyFont="1" applyFill="1"/>
    <xf numFmtId="0" fontId="31" fillId="3" borderId="0" xfId="0" applyFont="1" applyFill="1"/>
    <xf numFmtId="0" fontId="40" fillId="4" borderId="60" xfId="0" applyFont="1" applyFill="1" applyBorder="1" applyAlignment="1" applyProtection="1">
      <alignment horizontal="left" indent="2"/>
      <protection locked="0"/>
    </xf>
    <xf numFmtId="0" fontId="40" fillId="4" borderId="59" xfId="0" applyFont="1" applyFill="1" applyBorder="1" applyAlignment="1" applyProtection="1">
      <alignment horizontal="left" indent="2"/>
      <protection locked="0"/>
    </xf>
    <xf numFmtId="0" fontId="42" fillId="3" borderId="66" xfId="0" applyFont="1" applyFill="1" applyBorder="1"/>
    <xf numFmtId="0" fontId="11" fillId="7" borderId="18" xfId="0" applyFont="1" applyFill="1" applyBorder="1" applyAlignment="1">
      <alignment vertical="center" wrapText="1"/>
    </xf>
    <xf numFmtId="0" fontId="14" fillId="7" borderId="71" xfId="0" applyFont="1" applyFill="1" applyBorder="1"/>
    <xf numFmtId="0" fontId="70" fillId="7" borderId="71" xfId="0" applyFont="1" applyFill="1" applyBorder="1"/>
    <xf numFmtId="9" fontId="68" fillId="7" borderId="71" xfId="0" applyNumberFormat="1" applyFont="1" applyFill="1" applyBorder="1"/>
    <xf numFmtId="0" fontId="68" fillId="7" borderId="71" xfId="0" applyFont="1" applyFill="1" applyBorder="1"/>
    <xf numFmtId="0" fontId="95" fillId="7" borderId="72" xfId="0" applyFont="1" applyFill="1" applyBorder="1"/>
    <xf numFmtId="0" fontId="70" fillId="7" borderId="72" xfId="0" applyFont="1" applyFill="1" applyBorder="1"/>
    <xf numFmtId="0" fontId="70" fillId="7" borderId="73" xfId="0" applyFont="1" applyFill="1" applyBorder="1"/>
    <xf numFmtId="0" fontId="95" fillId="7" borderId="72" xfId="0" applyFont="1" applyFill="1" applyBorder="1" applyAlignment="1">
      <alignment horizontal="left" indent="2"/>
    </xf>
    <xf numFmtId="0" fontId="14" fillId="7" borderId="48" xfId="0" applyFont="1" applyFill="1" applyBorder="1" applyAlignment="1">
      <alignment horizontal="center" vertical="center"/>
    </xf>
    <xf numFmtId="0" fontId="16" fillId="7" borderId="48" xfId="0" applyFont="1" applyFill="1" applyBorder="1" applyAlignment="1">
      <alignment horizontal="center" vertical="center"/>
    </xf>
    <xf numFmtId="0" fontId="17" fillId="7" borderId="48" xfId="0" applyFont="1" applyFill="1" applyBorder="1" applyAlignment="1">
      <alignment horizontal="center" vertical="center"/>
    </xf>
    <xf numFmtId="0" fontId="17" fillId="7" borderId="50" xfId="0" applyFont="1" applyFill="1" applyBorder="1" applyAlignment="1">
      <alignment horizontal="center" vertical="center"/>
    </xf>
    <xf numFmtId="0" fontId="13" fillId="7" borderId="45" xfId="0" applyFont="1" applyFill="1" applyBorder="1" applyAlignment="1">
      <alignment horizontal="center" vertical="center" wrapText="1"/>
    </xf>
    <xf numFmtId="0" fontId="16" fillId="7" borderId="45" xfId="0" applyFont="1" applyFill="1" applyBorder="1" applyAlignment="1">
      <alignment horizontal="center" vertical="center" wrapText="1"/>
    </xf>
    <xf numFmtId="0" fontId="119" fillId="7" borderId="0" xfId="0" applyFont="1" applyFill="1"/>
    <xf numFmtId="0" fontId="120" fillId="7" borderId="0" xfId="0" applyFont="1" applyFill="1"/>
    <xf numFmtId="0" fontId="40" fillId="7" borderId="0" xfId="0" applyFont="1" applyFill="1" applyAlignment="1">
      <alignment horizontal="center" vertical="center" wrapText="1"/>
    </xf>
    <xf numFmtId="0" fontId="40" fillId="7" borderId="5" xfId="0" applyFont="1" applyFill="1" applyBorder="1"/>
    <xf numFmtId="0" fontId="40" fillId="7" borderId="5" xfId="0" quotePrefix="1" applyFont="1" applyFill="1" applyBorder="1"/>
    <xf numFmtId="0" fontId="41" fillId="4" borderId="52" xfId="0" applyFont="1" applyFill="1" applyBorder="1" applyAlignment="1" applyProtection="1">
      <alignment horizontal="left" indent="2"/>
      <protection locked="0"/>
    </xf>
    <xf numFmtId="0" fontId="41" fillId="4" borderId="50" xfId="0" applyFont="1" applyFill="1" applyBorder="1" applyAlignment="1" applyProtection="1">
      <alignment horizontal="left" indent="2"/>
      <protection locked="0"/>
    </xf>
    <xf numFmtId="0" fontId="41" fillId="4" borderId="0" xfId="0" applyFont="1" applyFill="1" applyAlignment="1" applyProtection="1">
      <alignment horizontal="left" indent="2"/>
      <protection locked="0"/>
    </xf>
    <xf numFmtId="0" fontId="41" fillId="4" borderId="56" xfId="0" applyFont="1" applyFill="1" applyBorder="1" applyAlignment="1" applyProtection="1">
      <alignment horizontal="left" indent="2"/>
      <protection locked="0"/>
    </xf>
    <xf numFmtId="0" fontId="42" fillId="7" borderId="0" xfId="0" applyFont="1" applyFill="1" applyAlignment="1">
      <alignment vertical="center"/>
    </xf>
    <xf numFmtId="0" fontId="40" fillId="7" borderId="0" xfId="0" applyFont="1" applyFill="1" applyAlignment="1">
      <alignment wrapText="1"/>
    </xf>
    <xf numFmtId="9" fontId="120" fillId="7" borderId="0" xfId="2" applyFont="1" applyFill="1"/>
    <xf numFmtId="0" fontId="121" fillId="7" borderId="0" xfId="0" applyFont="1" applyFill="1"/>
    <xf numFmtId="9" fontId="121" fillId="7" borderId="0" xfId="2" applyFont="1" applyFill="1"/>
    <xf numFmtId="0" fontId="120" fillId="7" borderId="0" xfId="0" applyFont="1" applyFill="1" applyAlignment="1">
      <alignment vertical="center"/>
    </xf>
    <xf numFmtId="0" fontId="122" fillId="7" borderId="0" xfId="0" applyFont="1" applyFill="1" applyAlignment="1">
      <alignment horizontal="left" vertical="center"/>
    </xf>
    <xf numFmtId="0" fontId="0" fillId="0" borderId="0" xfId="0" applyAlignment="1">
      <alignment vertical="top" wrapText="1"/>
    </xf>
    <xf numFmtId="0" fontId="124" fillId="7" borderId="0" xfId="0" applyFont="1" applyFill="1"/>
    <xf numFmtId="0" fontId="0" fillId="0" borderId="0" xfId="0" pivotButton="1"/>
    <xf numFmtId="0" fontId="0" fillId="0" borderId="0" xfId="0" applyAlignment="1">
      <alignment horizontal="left" indent="1"/>
    </xf>
    <xf numFmtId="0" fontId="0" fillId="7" borderId="0" xfId="0" applyFill="1" applyAlignment="1">
      <alignment horizontal="left"/>
    </xf>
    <xf numFmtId="0" fontId="1" fillId="7" borderId="0" xfId="0" applyFont="1" applyFill="1"/>
    <xf numFmtId="0" fontId="107" fillId="7" borderId="0" xfId="0" applyFont="1" applyFill="1" applyAlignment="1">
      <alignment horizontal="left"/>
    </xf>
    <xf numFmtId="9" fontId="107" fillId="7" borderId="0" xfId="2" applyFont="1" applyFill="1" applyBorder="1" applyAlignment="1">
      <alignment horizontal="left"/>
    </xf>
    <xf numFmtId="0" fontId="107" fillId="7" borderId="0" xfId="2" applyNumberFormat="1" applyFont="1" applyFill="1" applyBorder="1" applyAlignment="1">
      <alignment horizontal="left"/>
    </xf>
    <xf numFmtId="0" fontId="109" fillId="7" borderId="0" xfId="0" applyFont="1" applyFill="1" applyAlignment="1">
      <alignment horizontal="left" vertical="top" wrapText="1"/>
    </xf>
    <xf numFmtId="9" fontId="109" fillId="7" borderId="0" xfId="0" applyNumberFormat="1" applyFont="1" applyFill="1" applyAlignment="1">
      <alignment horizontal="left" vertical="top" wrapText="1"/>
    </xf>
    <xf numFmtId="9" fontId="109" fillId="7" borderId="0" xfId="2" applyFont="1" applyFill="1" applyBorder="1" applyAlignment="1">
      <alignment horizontal="left" vertical="top" wrapText="1"/>
    </xf>
    <xf numFmtId="0" fontId="109" fillId="7" borderId="0" xfId="2" applyNumberFormat="1" applyFont="1" applyFill="1" applyBorder="1" applyAlignment="1">
      <alignment horizontal="left" vertical="top" wrapText="1"/>
    </xf>
    <xf numFmtId="14" fontId="107" fillId="7" borderId="0" xfId="0" applyNumberFormat="1" applyFont="1" applyFill="1" applyAlignment="1">
      <alignment horizontal="left"/>
    </xf>
    <xf numFmtId="0" fontId="107" fillId="7" borderId="0" xfId="0" applyFont="1" applyFill="1" applyAlignment="1">
      <alignment horizontal="left" vertical="center" wrapText="1"/>
    </xf>
    <xf numFmtId="9" fontId="107" fillId="7" borderId="0" xfId="0" applyNumberFormat="1" applyFont="1" applyFill="1" applyAlignment="1">
      <alignment horizontal="left" vertical="center" wrapText="1"/>
    </xf>
    <xf numFmtId="9" fontId="107" fillId="7" borderId="0" xfId="2" applyFont="1" applyFill="1" applyBorder="1" applyAlignment="1">
      <alignment horizontal="left" vertical="center" wrapText="1"/>
    </xf>
    <xf numFmtId="0" fontId="107" fillId="7" borderId="0" xfId="0" applyFont="1" applyFill="1" applyAlignment="1">
      <alignment horizontal="left" vertical="top"/>
    </xf>
    <xf numFmtId="0" fontId="107" fillId="7" borderId="0" xfId="0" applyFont="1" applyFill="1" applyAlignment="1">
      <alignment horizontal="left" vertical="top" wrapText="1"/>
    </xf>
    <xf numFmtId="0" fontId="107" fillId="7" borderId="61" xfId="0" applyFont="1" applyFill="1" applyBorder="1" applyAlignment="1">
      <alignment horizontal="left"/>
    </xf>
    <xf numFmtId="14" fontId="107" fillId="7" borderId="61" xfId="0" applyNumberFormat="1" applyFont="1" applyFill="1" applyBorder="1" applyAlignment="1">
      <alignment horizontal="left"/>
    </xf>
    <xf numFmtId="9" fontId="107" fillId="7" borderId="61" xfId="2" applyFont="1" applyFill="1" applyBorder="1" applyAlignment="1">
      <alignment horizontal="left"/>
    </xf>
    <xf numFmtId="0" fontId="107" fillId="7" borderId="61" xfId="2" applyNumberFormat="1" applyFont="1" applyFill="1" applyBorder="1" applyAlignment="1">
      <alignment horizontal="left"/>
    </xf>
    <xf numFmtId="0" fontId="107" fillId="7" borderId="61" xfId="0" applyFont="1" applyFill="1" applyBorder="1" applyAlignment="1">
      <alignment horizontal="left" vertical="top" wrapText="1"/>
    </xf>
    <xf numFmtId="0" fontId="17" fillId="7" borderId="0" xfId="0" applyFont="1" applyFill="1"/>
    <xf numFmtId="0" fontId="17" fillId="7" borderId="0" xfId="0" applyFont="1" applyFill="1" applyAlignment="1">
      <alignment horizontal="left"/>
    </xf>
    <xf numFmtId="9" fontId="17" fillId="7" borderId="0" xfId="2" applyFont="1" applyFill="1" applyBorder="1" applyAlignment="1">
      <alignment horizontal="left"/>
    </xf>
    <xf numFmtId="0" fontId="17" fillId="7" borderId="0" xfId="2" applyNumberFormat="1" applyFont="1" applyFill="1" applyBorder="1" applyAlignment="1">
      <alignment horizontal="left"/>
    </xf>
    <xf numFmtId="0" fontId="0" fillId="0" borderId="0" xfId="0" pivotButton="1" applyAlignment="1">
      <alignment vertical="top"/>
    </xf>
    <xf numFmtId="0" fontId="0" fillId="7" borderId="0" xfId="0" applyFill="1" applyAlignment="1">
      <alignment vertical="top"/>
    </xf>
    <xf numFmtId="0" fontId="0" fillId="0" borderId="0" xfId="0" pivotButton="1" applyAlignment="1">
      <alignment horizontal="left" vertical="top"/>
    </xf>
    <xf numFmtId="0" fontId="5" fillId="7" borderId="0" xfId="0" applyFont="1" applyFill="1" applyAlignment="1">
      <alignment vertical="top" wrapText="1"/>
    </xf>
    <xf numFmtId="0" fontId="5" fillId="7" borderId="0" xfId="0" applyFont="1" applyFill="1"/>
    <xf numFmtId="9" fontId="5" fillId="7" borderId="0" xfId="0" applyNumberFormat="1" applyFont="1" applyFill="1"/>
    <xf numFmtId="9" fontId="5" fillId="7" borderId="0" xfId="2" applyFont="1" applyFill="1" applyBorder="1"/>
    <xf numFmtId="0" fontId="123" fillId="7" borderId="0" xfId="0" applyFont="1" applyFill="1"/>
    <xf numFmtId="0" fontId="8" fillId="7" borderId="0" xfId="0" applyFont="1" applyFill="1"/>
    <xf numFmtId="0" fontId="4" fillId="7" borderId="0" xfId="0" applyFont="1" applyFill="1" applyAlignment="1">
      <alignment vertical="top" wrapText="1"/>
    </xf>
    <xf numFmtId="0" fontId="4" fillId="7" borderId="0" xfId="0" applyFont="1" applyFill="1"/>
    <xf numFmtId="0" fontId="127" fillId="7" borderId="0" xfId="0" applyFont="1" applyFill="1" applyAlignment="1">
      <alignment vertical="center"/>
    </xf>
    <xf numFmtId="0" fontId="9" fillId="7" borderId="0" xfId="0" applyFont="1" applyFill="1" applyAlignment="1">
      <alignment horizontal="center"/>
    </xf>
    <xf numFmtId="0" fontId="27" fillId="7" borderId="0" xfId="0" applyFont="1" applyFill="1" applyAlignment="1">
      <alignment vertical="center" wrapText="1"/>
    </xf>
    <xf numFmtId="0" fontId="129" fillId="0" borderId="78" xfId="0" applyFont="1" applyBorder="1" applyAlignment="1">
      <alignment horizontal="center" vertical="center" wrapText="1"/>
    </xf>
    <xf numFmtId="0" fontId="9" fillId="7" borderId="0" xfId="0" applyFont="1" applyFill="1" applyAlignment="1">
      <alignment vertical="top" wrapText="1"/>
    </xf>
    <xf numFmtId="0" fontId="41" fillId="4" borderId="0" xfId="0" applyFont="1" applyFill="1" applyAlignment="1" applyProtection="1">
      <alignment horizontal="left" wrapText="1"/>
      <protection locked="0"/>
    </xf>
    <xf numFmtId="0" fontId="41" fillId="4" borderId="56" xfId="0" applyFont="1" applyFill="1" applyBorder="1" applyAlignment="1" applyProtection="1">
      <alignment horizontal="left" wrapText="1"/>
      <protection locked="0"/>
    </xf>
    <xf numFmtId="0" fontId="60" fillId="7" borderId="0" xfId="0" applyFont="1" applyFill="1" applyAlignment="1">
      <alignment horizontal="center"/>
    </xf>
    <xf numFmtId="0" fontId="14" fillId="0" borderId="45" xfId="0" applyFont="1" applyBorder="1" applyAlignment="1">
      <alignment horizontal="center" vertical="center"/>
    </xf>
    <xf numFmtId="20" fontId="0" fillId="7" borderId="0" xfId="0" applyNumberFormat="1" applyFill="1"/>
    <xf numFmtId="0" fontId="16" fillId="0" borderId="45" xfId="0" applyFont="1" applyBorder="1" applyAlignment="1">
      <alignment horizontal="center" vertical="center"/>
    </xf>
    <xf numFmtId="0" fontId="26" fillId="0" borderId="45" xfId="0" applyFont="1" applyBorder="1" applyAlignment="1">
      <alignment horizontal="center" vertical="center"/>
    </xf>
    <xf numFmtId="0" fontId="15" fillId="7" borderId="0" xfId="0" applyFont="1" applyFill="1"/>
    <xf numFmtId="0" fontId="14" fillId="7" borderId="5" xfId="0" applyFont="1" applyFill="1" applyBorder="1" applyAlignment="1">
      <alignment horizontal="center" wrapText="1"/>
    </xf>
    <xf numFmtId="0" fontId="40" fillId="7" borderId="5" xfId="0" applyFont="1" applyFill="1" applyBorder="1" applyAlignment="1">
      <alignment wrapText="1"/>
    </xf>
    <xf numFmtId="0" fontId="132" fillId="7" borderId="0" xfId="0" applyFont="1" applyFill="1" applyAlignment="1">
      <alignment horizontal="left" wrapText="1"/>
    </xf>
    <xf numFmtId="0" fontId="39" fillId="7" borderId="0" xfId="0" applyFont="1" applyFill="1" applyAlignment="1">
      <alignment horizontal="left" wrapText="1"/>
    </xf>
    <xf numFmtId="0" fontId="133" fillId="7" borderId="0" xfId="0" applyFont="1" applyFill="1" applyAlignment="1">
      <alignment horizontal="left" wrapText="1"/>
    </xf>
    <xf numFmtId="0" fontId="42" fillId="7" borderId="51" xfId="0" applyFont="1" applyFill="1" applyBorder="1" applyAlignment="1">
      <alignment vertical="center"/>
    </xf>
    <xf numFmtId="0" fontId="42" fillId="7" borderId="52" xfId="0" applyFont="1" applyFill="1" applyBorder="1" applyAlignment="1">
      <alignment vertical="center"/>
    </xf>
    <xf numFmtId="0" fontId="14" fillId="7" borderId="5" xfId="0" applyFont="1" applyFill="1" applyBorder="1" applyAlignment="1">
      <alignment horizontal="center"/>
    </xf>
    <xf numFmtId="0" fontId="135" fillId="7" borderId="82" xfId="0" applyFont="1" applyFill="1" applyBorder="1" applyAlignment="1">
      <alignment horizontal="center" vertical="top" wrapText="1"/>
    </xf>
    <xf numFmtId="0" fontId="42" fillId="7" borderId="56" xfId="0" applyFont="1" applyFill="1" applyBorder="1" applyAlignment="1">
      <alignment horizontal="center" vertical="center" wrapText="1"/>
    </xf>
    <xf numFmtId="0" fontId="136" fillId="7" borderId="0" xfId="0" applyFont="1" applyFill="1"/>
    <xf numFmtId="0" fontId="137" fillId="7" borderId="0" xfId="0" applyFont="1" applyFill="1"/>
    <xf numFmtId="0" fontId="137" fillId="7" borderId="0" xfId="0" applyFont="1" applyFill="1" applyAlignment="1">
      <alignment vertical="center"/>
    </xf>
    <xf numFmtId="0" fontId="138" fillId="7" borderId="0" xfId="0" applyFont="1" applyFill="1"/>
    <xf numFmtId="0" fontId="138" fillId="7" borderId="0" xfId="0" applyFont="1" applyFill="1" applyAlignment="1">
      <alignment vertical="center"/>
    </xf>
    <xf numFmtId="0" fontId="87" fillId="7" borderId="61" xfId="0" applyFont="1" applyFill="1" applyBorder="1"/>
    <xf numFmtId="1" fontId="138" fillId="7" borderId="0" xfId="0" applyNumberFormat="1" applyFont="1" applyFill="1"/>
    <xf numFmtId="0" fontId="138" fillId="7" borderId="0" xfId="0" applyFont="1" applyFill="1" applyAlignment="1">
      <alignment horizontal="right"/>
    </xf>
    <xf numFmtId="0" fontId="140" fillId="7" borderId="0" xfId="0" applyFont="1" applyFill="1" applyAlignment="1">
      <alignment horizontal="right"/>
    </xf>
    <xf numFmtId="0" fontId="140" fillId="7" borderId="0" xfId="0" applyFont="1" applyFill="1" applyAlignment="1">
      <alignment horizontal="right" vertical="center"/>
    </xf>
    <xf numFmtId="0" fontId="134" fillId="7" borderId="0" xfId="0" applyFont="1" applyFill="1"/>
    <xf numFmtId="0" fontId="138" fillId="7" borderId="0" xfId="0" applyFont="1" applyFill="1" applyAlignment="1">
      <alignment horizontal="right" vertical="center"/>
    </xf>
    <xf numFmtId="0" fontId="138" fillId="7" borderId="61" xfId="0" applyFont="1" applyFill="1" applyBorder="1" applyAlignment="1">
      <alignment vertical="center"/>
    </xf>
    <xf numFmtId="0" fontId="88" fillId="7" borderId="61" xfId="0" applyFont="1" applyFill="1" applyBorder="1" applyAlignment="1">
      <alignment vertical="center"/>
    </xf>
    <xf numFmtId="0" fontId="86" fillId="7" borderId="0" xfId="0" applyFont="1" applyFill="1" applyAlignment="1">
      <alignment vertical="center"/>
    </xf>
    <xf numFmtId="0" fontId="136" fillId="7" borderId="0" xfId="0" applyFont="1" applyFill="1" applyAlignment="1">
      <alignment vertical="center"/>
    </xf>
    <xf numFmtId="9" fontId="136" fillId="7" borderId="0" xfId="0" applyNumberFormat="1" applyFont="1" applyFill="1" applyAlignment="1">
      <alignment vertical="center"/>
    </xf>
    <xf numFmtId="9" fontId="136" fillId="7" borderId="0" xfId="0" applyNumberFormat="1" applyFont="1" applyFill="1"/>
    <xf numFmtId="0" fontId="142" fillId="7" borderId="0" xfId="0" applyFont="1" applyFill="1"/>
    <xf numFmtId="0" fontId="64" fillId="0" borderId="15" xfId="0" applyFont="1" applyBorder="1" applyAlignment="1">
      <alignment horizontal="left" vertical="center" wrapText="1" indent="1"/>
    </xf>
    <xf numFmtId="0" fontId="46" fillId="0" borderId="18" xfId="0" applyFont="1" applyBorder="1" applyAlignment="1">
      <alignment vertical="center"/>
    </xf>
    <xf numFmtId="0" fontId="46" fillId="0" borderId="28" xfId="0" applyFont="1" applyBorder="1" applyAlignment="1">
      <alignment vertical="center"/>
    </xf>
    <xf numFmtId="0" fontId="10" fillId="0" borderId="28" xfId="0" applyFont="1" applyBorder="1" applyAlignment="1">
      <alignment vertical="center"/>
    </xf>
    <xf numFmtId="0" fontId="46" fillId="0" borderId="19" xfId="0" applyFont="1" applyBorder="1" applyAlignment="1">
      <alignment vertical="center"/>
    </xf>
    <xf numFmtId="0" fontId="70" fillId="0" borderId="15" xfId="0" applyFont="1" applyBorder="1" applyAlignment="1">
      <alignment vertical="center" wrapText="1"/>
    </xf>
    <xf numFmtId="0" fontId="70" fillId="0" borderId="15" xfId="0" applyFont="1" applyBorder="1" applyAlignment="1">
      <alignment horizontal="right" vertical="center" wrapText="1"/>
    </xf>
    <xf numFmtId="0" fontId="46" fillId="0" borderId="28" xfId="0" applyFont="1" applyBorder="1" applyAlignment="1">
      <alignment vertical="center" wrapText="1"/>
    </xf>
    <xf numFmtId="0" fontId="46" fillId="0" borderId="19" xfId="0" applyFont="1" applyBorder="1" applyAlignment="1">
      <alignment vertical="center" wrapText="1"/>
    </xf>
    <xf numFmtId="0" fontId="46" fillId="0" borderId="21" xfId="0" applyFont="1" applyBorder="1" applyAlignment="1">
      <alignment horizontal="left" vertical="center" wrapText="1"/>
    </xf>
    <xf numFmtId="0" fontId="46" fillId="0" borderId="22" xfId="0" applyFont="1" applyBorder="1" applyAlignment="1">
      <alignment horizontal="left" vertical="center" wrapText="1"/>
    </xf>
    <xf numFmtId="1" fontId="46" fillId="0" borderId="15" xfId="0" applyNumberFormat="1" applyFont="1" applyBorder="1" applyAlignment="1">
      <alignment vertical="center" wrapText="1"/>
    </xf>
    <xf numFmtId="0" fontId="113" fillId="0" borderId="15" xfId="0" applyFont="1" applyBorder="1" applyAlignment="1">
      <alignment vertical="center" wrapText="1"/>
    </xf>
    <xf numFmtId="0" fontId="70" fillId="0" borderId="16" xfId="0" applyFont="1" applyBorder="1" applyAlignment="1">
      <alignment vertical="center" wrapText="1"/>
    </xf>
    <xf numFmtId="0" fontId="113" fillId="0" borderId="16" xfId="0" applyFont="1" applyBorder="1" applyAlignment="1">
      <alignment vertical="center" wrapText="1"/>
    </xf>
    <xf numFmtId="0" fontId="70" fillId="0" borderId="17" xfId="0" applyFont="1" applyBorder="1" applyAlignment="1">
      <alignment vertical="center" wrapText="1"/>
    </xf>
    <xf numFmtId="0" fontId="70" fillId="0" borderId="36" xfId="0" applyFont="1" applyBorder="1" applyAlignment="1">
      <alignment vertical="center" wrapText="1"/>
    </xf>
    <xf numFmtId="0" fontId="70" fillId="0" borderId="40" xfId="0" applyFont="1" applyBorder="1" applyAlignment="1">
      <alignment vertical="center" wrapText="1"/>
    </xf>
    <xf numFmtId="0" fontId="70" fillId="0" borderId="17" xfId="0" applyFont="1" applyBorder="1" applyAlignment="1">
      <alignment vertical="center"/>
    </xf>
    <xf numFmtId="1" fontId="70" fillId="0" borderId="23" xfId="0" applyNumberFormat="1" applyFont="1" applyBorder="1" applyAlignment="1">
      <alignment vertical="center"/>
    </xf>
    <xf numFmtId="0" fontId="70" fillId="0" borderId="25" xfId="0" applyFont="1" applyBorder="1" applyAlignment="1">
      <alignment vertical="center"/>
    </xf>
    <xf numFmtId="0" fontId="70" fillId="0" borderId="23" xfId="0" applyFont="1" applyBorder="1" applyAlignment="1">
      <alignment vertical="center"/>
    </xf>
    <xf numFmtId="0" fontId="32" fillId="6" borderId="45" xfId="0" applyFont="1" applyFill="1" applyBorder="1" applyAlignment="1">
      <alignment horizontal="center" vertical="center" wrapText="1"/>
    </xf>
    <xf numFmtId="9" fontId="48" fillId="7" borderId="0" xfId="2" applyFont="1" applyFill="1"/>
    <xf numFmtId="9" fontId="77" fillId="7" borderId="0" xfId="2" applyFont="1" applyFill="1" applyAlignment="1">
      <alignment vertical="center" wrapText="1"/>
    </xf>
    <xf numFmtId="0" fontId="136" fillId="7" borderId="0" xfId="0" applyFont="1" applyFill="1" applyAlignment="1">
      <alignment vertical="top"/>
    </xf>
    <xf numFmtId="0" fontId="143" fillId="7" borderId="0" xfId="0" applyFont="1" applyFill="1"/>
    <xf numFmtId="0" fontId="137" fillId="0" borderId="0" xfId="0" applyFont="1"/>
    <xf numFmtId="0" fontId="144" fillId="7" borderId="0" xfId="0" applyFont="1" applyFill="1"/>
    <xf numFmtId="0" fontId="144" fillId="7" borderId="0" xfId="0" applyFont="1" applyFill="1" applyAlignment="1">
      <alignment vertical="top"/>
    </xf>
    <xf numFmtId="0" fontId="144" fillId="7" borderId="0" xfId="0" applyFont="1" applyFill="1" applyAlignment="1">
      <alignment vertical="center"/>
    </xf>
    <xf numFmtId="0" fontId="145" fillId="7" borderId="0" xfId="0" applyFont="1" applyFill="1"/>
    <xf numFmtId="0" fontId="146" fillId="7" borderId="0" xfId="0" applyFont="1" applyFill="1"/>
    <xf numFmtId="0" fontId="145" fillId="0" borderId="0" xfId="0" applyFont="1"/>
    <xf numFmtId="0" fontId="145" fillId="7" borderId="0" xfId="0" applyFont="1" applyFill="1" applyAlignment="1">
      <alignment vertical="center"/>
    </xf>
    <xf numFmtId="0" fontId="147" fillId="7" borderId="0" xfId="0" applyFont="1" applyFill="1" applyAlignment="1">
      <alignment horizontal="left" vertical="center"/>
    </xf>
    <xf numFmtId="9" fontId="107" fillId="5" borderId="0" xfId="2" applyFont="1" applyFill="1" applyBorder="1" applyAlignment="1">
      <alignment horizontal="left"/>
    </xf>
    <xf numFmtId="0" fontId="7" fillId="7" borderId="0" xfId="0" applyFont="1" applyFill="1" applyAlignment="1">
      <alignment horizontal="left"/>
    </xf>
    <xf numFmtId="0" fontId="107" fillId="7" borderId="86" xfId="0" applyFont="1" applyFill="1" applyBorder="1" applyAlignment="1">
      <alignment horizontal="left"/>
    </xf>
    <xf numFmtId="0" fontId="109" fillId="7" borderId="86" xfId="0" applyFont="1" applyFill="1" applyBorder="1" applyAlignment="1">
      <alignment horizontal="left" vertical="top" wrapText="1"/>
    </xf>
    <xf numFmtId="0" fontId="107" fillId="7" borderId="86" xfId="0" applyFont="1" applyFill="1" applyBorder="1" applyAlignment="1">
      <alignment horizontal="left" vertical="top"/>
    </xf>
    <xf numFmtId="9" fontId="107" fillId="7" borderId="86" xfId="2" applyFont="1" applyFill="1" applyBorder="1" applyAlignment="1">
      <alignment horizontal="left"/>
    </xf>
    <xf numFmtId="9" fontId="107" fillId="7" borderId="85" xfId="2" applyFont="1" applyFill="1" applyBorder="1" applyAlignment="1">
      <alignment horizontal="left"/>
    </xf>
    <xf numFmtId="0" fontId="107" fillId="7" borderId="85" xfId="0" applyFont="1" applyFill="1" applyBorder="1" applyAlignment="1">
      <alignment horizontal="left" vertical="top"/>
    </xf>
    <xf numFmtId="9" fontId="149" fillId="7" borderId="87" xfId="2" applyFont="1" applyFill="1" applyBorder="1" applyAlignment="1">
      <alignment horizontal="left"/>
    </xf>
    <xf numFmtId="9" fontId="149" fillId="7" borderId="88" xfId="2" applyFont="1" applyFill="1" applyBorder="1" applyAlignment="1">
      <alignment horizontal="left"/>
    </xf>
    <xf numFmtId="9" fontId="149" fillId="7" borderId="89" xfId="2" applyFont="1" applyFill="1" applyBorder="1" applyAlignment="1">
      <alignment horizontal="left"/>
    </xf>
    <xf numFmtId="9" fontId="149" fillId="7" borderId="90" xfId="2" applyFont="1" applyFill="1" applyBorder="1" applyAlignment="1">
      <alignment horizontal="left"/>
    </xf>
    <xf numFmtId="0" fontId="107" fillId="7" borderId="91" xfId="0" applyFont="1" applyFill="1" applyBorder="1" applyAlignment="1">
      <alignment horizontal="left" vertical="top"/>
    </xf>
    <xf numFmtId="9" fontId="107" fillId="7" borderId="91" xfId="2" applyFont="1" applyFill="1" applyBorder="1" applyAlignment="1">
      <alignment horizontal="left"/>
    </xf>
    <xf numFmtId="0" fontId="7" fillId="7" borderId="88" xfId="0" applyFont="1" applyFill="1" applyBorder="1" applyAlignment="1">
      <alignment horizontal="left"/>
    </xf>
    <xf numFmtId="9" fontId="149" fillId="7" borderId="92" xfId="2" applyFont="1" applyFill="1" applyBorder="1" applyAlignment="1">
      <alignment horizontal="left"/>
    </xf>
    <xf numFmtId="9" fontId="107" fillId="7" borderId="0" xfId="2" applyFont="1" applyFill="1" applyBorder="1" applyAlignment="1">
      <alignment horizontal="left" vertical="top"/>
    </xf>
    <xf numFmtId="0" fontId="150" fillId="7" borderId="0" xfId="2" applyNumberFormat="1" applyFont="1" applyFill="1" applyBorder="1" applyAlignment="1">
      <alignment horizontal="left" vertical="top"/>
    </xf>
    <xf numFmtId="0" fontId="149" fillId="7" borderId="0" xfId="2" applyNumberFormat="1" applyFont="1" applyFill="1" applyBorder="1" applyAlignment="1">
      <alignment horizontal="left" vertical="top" wrapText="1"/>
    </xf>
    <xf numFmtId="0" fontId="151" fillId="7" borderId="0" xfId="2" applyNumberFormat="1" applyFont="1" applyFill="1" applyBorder="1" applyAlignment="1">
      <alignment horizontal="left" vertical="top"/>
    </xf>
    <xf numFmtId="0" fontId="149" fillId="7" borderId="86" xfId="2" applyNumberFormat="1" applyFont="1" applyFill="1" applyBorder="1" applyAlignment="1">
      <alignment horizontal="left" vertical="top"/>
    </xf>
    <xf numFmtId="0" fontId="109" fillId="7" borderId="86" xfId="2" applyNumberFormat="1" applyFont="1" applyFill="1" applyBorder="1" applyAlignment="1">
      <alignment horizontal="left" vertical="top" wrapText="1"/>
    </xf>
    <xf numFmtId="10" fontId="107" fillId="7" borderId="0" xfId="2" applyNumberFormat="1" applyFont="1" applyFill="1" applyBorder="1" applyAlignment="1">
      <alignment horizontal="left"/>
    </xf>
    <xf numFmtId="0" fontId="0" fillId="0" borderId="0" xfId="0" applyAlignment="1">
      <alignment horizontal="left" indent="2"/>
    </xf>
    <xf numFmtId="9" fontId="16" fillId="7" borderId="88" xfId="2" applyFont="1" applyFill="1" applyBorder="1" applyAlignment="1">
      <alignment horizontal="left"/>
    </xf>
    <xf numFmtId="0" fontId="16" fillId="7" borderId="88" xfId="0" applyFont="1" applyFill="1" applyBorder="1" applyAlignment="1">
      <alignment horizontal="left"/>
    </xf>
    <xf numFmtId="0" fontId="107" fillId="7" borderId="86" xfId="0" applyFont="1" applyFill="1" applyBorder="1" applyAlignment="1">
      <alignment horizontal="left" vertical="top" wrapText="1"/>
    </xf>
    <xf numFmtId="0" fontId="152" fillId="4" borderId="0" xfId="0" applyFont="1" applyFill="1" applyAlignment="1">
      <alignment vertical="center"/>
    </xf>
    <xf numFmtId="0" fontId="152" fillId="4" borderId="60" xfId="0" applyFont="1" applyFill="1" applyBorder="1" applyAlignment="1">
      <alignment horizontal="left" indent="2"/>
    </xf>
    <xf numFmtId="0" fontId="153" fillId="4" borderId="52" xfId="0" applyFont="1" applyFill="1" applyBorder="1" applyAlignment="1">
      <alignment horizontal="left" indent="2"/>
    </xf>
    <xf numFmtId="0" fontId="153" fillId="4" borderId="0" xfId="0" applyFont="1" applyFill="1" applyAlignment="1">
      <alignment horizontal="left" indent="2"/>
    </xf>
    <xf numFmtId="0" fontId="152" fillId="4" borderId="47" xfId="0" applyFont="1" applyFill="1" applyBorder="1"/>
    <xf numFmtId="0" fontId="152" fillId="4" borderId="60" xfId="0" applyFont="1" applyFill="1" applyBorder="1"/>
    <xf numFmtId="9" fontId="109" fillId="7" borderId="86" xfId="2" applyFont="1" applyFill="1" applyBorder="1" applyAlignment="1">
      <alignment horizontal="left" vertical="top" wrapText="1"/>
    </xf>
    <xf numFmtId="0" fontId="11" fillId="0" borderId="15" xfId="0" applyFont="1" applyBorder="1" applyAlignment="1">
      <alignment vertical="center" wrapText="1"/>
    </xf>
    <xf numFmtId="0" fontId="11" fillId="0" borderId="18" xfId="0" applyFont="1" applyBorder="1" applyAlignment="1">
      <alignment vertical="center" wrapText="1"/>
    </xf>
    <xf numFmtId="0" fontId="61" fillId="7" borderId="0" xfId="0" applyFont="1" applyFill="1" applyAlignment="1">
      <alignment horizontal="left" vertical="center"/>
    </xf>
    <xf numFmtId="0" fontId="0" fillId="7" borderId="0" xfId="0" applyFill="1" applyAlignment="1">
      <alignment vertical="top" wrapText="1"/>
    </xf>
    <xf numFmtId="0" fontId="0" fillId="7" borderId="0" xfId="0" applyFill="1" applyAlignment="1">
      <alignment horizontal="left" indent="2"/>
    </xf>
    <xf numFmtId="0" fontId="124" fillId="7" borderId="0" xfId="0" applyFont="1" applyFill="1" applyAlignment="1">
      <alignment horizontal="left"/>
    </xf>
    <xf numFmtId="0" fontId="124" fillId="7" borderId="0" xfId="0" applyFont="1" applyFill="1" applyAlignment="1">
      <alignment vertical="top"/>
    </xf>
    <xf numFmtId="0" fontId="124" fillId="7" borderId="0" xfId="0" applyFont="1" applyFill="1" applyAlignment="1">
      <alignment horizontal="left" vertical="top"/>
    </xf>
    <xf numFmtId="164" fontId="158" fillId="7" borderId="0" xfId="0" applyNumberFormat="1" applyFont="1" applyFill="1" applyAlignment="1">
      <alignment vertical="center"/>
    </xf>
    <xf numFmtId="164" fontId="158" fillId="7" borderId="0" xfId="0" applyNumberFormat="1" applyFont="1" applyFill="1" applyAlignment="1">
      <alignment horizontal="left" vertical="center"/>
    </xf>
    <xf numFmtId="164" fontId="158" fillId="7" borderId="0" xfId="0" applyNumberFormat="1" applyFont="1" applyFill="1" applyAlignment="1">
      <alignment vertical="top"/>
    </xf>
    <xf numFmtId="164" fontId="158" fillId="7" borderId="0" xfId="0" applyNumberFormat="1" applyFont="1" applyFill="1" applyAlignment="1">
      <alignment horizontal="left" vertical="top"/>
    </xf>
    <xf numFmtId="0" fontId="112" fillId="7" borderId="0" xfId="0" applyFont="1" applyFill="1"/>
    <xf numFmtId="0" fontId="124" fillId="7" borderId="0" xfId="0" applyFont="1" applyFill="1" applyAlignment="1">
      <alignment vertical="center"/>
    </xf>
    <xf numFmtId="0" fontId="124" fillId="7" borderId="0" xfId="0" applyFont="1" applyFill="1" applyAlignment="1">
      <alignment horizontal="left" vertical="center"/>
    </xf>
    <xf numFmtId="0" fontId="112" fillId="7" borderId="0" xfId="0" applyFont="1" applyFill="1" applyAlignment="1">
      <alignment horizontal="left"/>
    </xf>
    <xf numFmtId="0" fontId="159" fillId="7" borderId="0" xfId="0" applyFont="1" applyFill="1" applyAlignment="1">
      <alignment horizontal="center"/>
    </xf>
    <xf numFmtId="0" fontId="160" fillId="7" borderId="0" xfId="0" applyFont="1" applyFill="1" applyAlignment="1">
      <alignment horizontal="left"/>
    </xf>
    <xf numFmtId="0" fontId="124" fillId="7" borderId="0" xfId="2" applyNumberFormat="1" applyFont="1" applyFill="1" applyBorder="1" applyAlignment="1" applyProtection="1">
      <alignment horizontal="left"/>
    </xf>
    <xf numFmtId="9" fontId="124" fillId="7" borderId="0" xfId="2" applyFont="1" applyFill="1" applyBorder="1" applyAlignment="1" applyProtection="1">
      <alignment horizontal="left"/>
    </xf>
    <xf numFmtId="9" fontId="112" fillId="7" borderId="0" xfId="2" applyFont="1" applyFill="1" applyBorder="1" applyAlignment="1" applyProtection="1">
      <alignment horizontal="left"/>
    </xf>
    <xf numFmtId="0" fontId="161" fillId="7" borderId="0" xfId="0" applyFont="1" applyFill="1" applyAlignment="1">
      <alignment vertical="top" wrapText="1"/>
    </xf>
    <xf numFmtId="0" fontId="159" fillId="7" borderId="0" xfId="0" applyFont="1" applyFill="1"/>
    <xf numFmtId="0" fontId="162" fillId="7" borderId="0" xfId="0" applyFont="1" applyFill="1" applyAlignment="1">
      <alignment horizontal="left"/>
    </xf>
    <xf numFmtId="0" fontId="158" fillId="7" borderId="0" xfId="0" applyFont="1" applyFill="1" applyAlignment="1">
      <alignment horizontal="left" vertical="center" wrapText="1"/>
    </xf>
    <xf numFmtId="0" fontId="163" fillId="7" borderId="0" xfId="0" applyFont="1" applyFill="1" applyAlignment="1">
      <alignment horizontal="left" vertical="center" wrapText="1"/>
    </xf>
    <xf numFmtId="0" fontId="162" fillId="7" borderId="0" xfId="0" applyFont="1" applyFill="1"/>
    <xf numFmtId="9" fontId="162" fillId="7" borderId="0" xfId="2" applyFont="1" applyFill="1" applyBorder="1" applyAlignment="1" applyProtection="1">
      <alignment horizontal="left"/>
    </xf>
    <xf numFmtId="0" fontId="164" fillId="7" borderId="0" xfId="0" applyFont="1" applyFill="1"/>
    <xf numFmtId="0" fontId="165" fillId="7" borderId="0" xfId="0" applyFont="1" applyFill="1" applyAlignment="1">
      <alignment vertical="center" wrapText="1"/>
    </xf>
    <xf numFmtId="0" fontId="165" fillId="7" borderId="0" xfId="0" applyFont="1" applyFill="1" applyAlignment="1">
      <alignment horizontal="left" vertical="center" wrapText="1"/>
    </xf>
    <xf numFmtId="0" fontId="112" fillId="7" borderId="0" xfId="0" applyFont="1" applyFill="1" applyAlignment="1">
      <alignment horizontal="left" vertical="center"/>
    </xf>
    <xf numFmtId="0" fontId="112" fillId="7" borderId="0" xfId="0" applyFont="1" applyFill="1" applyAlignment="1">
      <alignment vertical="center"/>
    </xf>
    <xf numFmtId="0" fontId="165" fillId="7" borderId="0" xfId="0" applyFont="1" applyFill="1" applyAlignment="1">
      <alignment vertical="top" wrapText="1"/>
    </xf>
    <xf numFmtId="0" fontId="165" fillId="7" borderId="0" xfId="0" applyFont="1" applyFill="1" applyAlignment="1">
      <alignment horizontal="left" vertical="top" wrapText="1"/>
    </xf>
    <xf numFmtId="0" fontId="170" fillId="7" borderId="0" xfId="0" applyFont="1" applyFill="1" applyAlignment="1">
      <alignment vertical="center"/>
    </xf>
    <xf numFmtId="0" fontId="129" fillId="0" borderId="77" xfId="0" applyFont="1" applyBorder="1" applyAlignment="1">
      <alignment horizontal="center" vertical="center" wrapText="1"/>
    </xf>
    <xf numFmtId="0" fontId="9" fillId="7" borderId="0" xfId="0" applyFont="1" applyFill="1" applyAlignment="1">
      <alignment horizontal="center" vertical="center"/>
    </xf>
    <xf numFmtId="0" fontId="122" fillId="7" borderId="74" xfId="0" applyFont="1" applyFill="1" applyBorder="1" applyAlignment="1">
      <alignment horizontal="center" vertical="center"/>
    </xf>
    <xf numFmtId="0" fontId="122" fillId="7" borderId="0" xfId="0" applyFont="1" applyFill="1" applyAlignment="1">
      <alignment horizontal="center" vertical="center"/>
    </xf>
    <xf numFmtId="0" fontId="16" fillId="7" borderId="101" xfId="1" applyFont="1" applyFill="1" applyBorder="1" applyAlignment="1">
      <alignment horizontal="center" vertical="center" wrapText="1"/>
    </xf>
    <xf numFmtId="0" fontId="16" fillId="7" borderId="103" xfId="1" applyFont="1" applyFill="1" applyBorder="1" applyAlignment="1">
      <alignment vertical="center" wrapText="1"/>
    </xf>
    <xf numFmtId="0" fontId="16" fillId="7" borderId="104" xfId="1" applyFont="1" applyFill="1" applyBorder="1" applyAlignment="1">
      <alignment horizontal="center" vertical="center" wrapText="1"/>
    </xf>
    <xf numFmtId="0" fontId="14" fillId="7" borderId="104" xfId="0" applyFont="1" applyFill="1" applyBorder="1" applyAlignment="1">
      <alignment horizontal="center" vertical="center" wrapText="1"/>
    </xf>
    <xf numFmtId="15" fontId="16" fillId="7" borderId="104" xfId="1" applyNumberFormat="1" applyFont="1" applyFill="1" applyBorder="1" applyAlignment="1">
      <alignment horizontal="center" vertical="center" wrapText="1"/>
    </xf>
    <xf numFmtId="15" fontId="16" fillId="7" borderId="107" xfId="1" applyNumberFormat="1" applyFont="1" applyFill="1" applyBorder="1" applyAlignment="1">
      <alignment horizontal="center" vertical="center" wrapText="1"/>
    </xf>
    <xf numFmtId="0" fontId="173" fillId="7" borderId="102" xfId="1" applyFont="1" applyFill="1" applyBorder="1" applyAlignment="1">
      <alignment horizontal="center" vertical="center" wrapText="1"/>
    </xf>
    <xf numFmtId="0" fontId="173" fillId="7" borderId="105" xfId="1" applyFont="1" applyFill="1" applyBorder="1" applyAlignment="1">
      <alignment horizontal="center" vertical="center" wrapText="1"/>
    </xf>
    <xf numFmtId="0" fontId="175" fillId="7" borderId="0" xfId="0" applyFont="1" applyFill="1" applyAlignment="1">
      <alignment vertical="center"/>
    </xf>
    <xf numFmtId="0" fontId="125" fillId="11" borderId="0" xfId="0" applyFont="1" applyFill="1"/>
    <xf numFmtId="0" fontId="177" fillId="7" borderId="0" xfId="0" applyFont="1" applyFill="1" applyAlignment="1">
      <alignment vertical="center"/>
    </xf>
    <xf numFmtId="0" fontId="177" fillId="7" borderId="0" xfId="0" applyFont="1" applyFill="1"/>
    <xf numFmtId="0" fontId="177" fillId="7" borderId="0" xfId="0" applyFont="1" applyFill="1" applyAlignment="1">
      <alignment horizontal="left"/>
    </xf>
    <xf numFmtId="0" fontId="178" fillId="7" borderId="0" xfId="0" applyFont="1" applyFill="1"/>
    <xf numFmtId="0" fontId="179" fillId="7" borderId="0" xfId="0" applyFont="1" applyFill="1" applyAlignment="1">
      <alignment vertical="center"/>
    </xf>
    <xf numFmtId="0" fontId="178" fillId="7" borderId="0" xfId="0" applyFont="1" applyFill="1" applyAlignment="1">
      <alignment horizontal="left"/>
    </xf>
    <xf numFmtId="0" fontId="56" fillId="7" borderId="0" xfId="0" applyFont="1" applyFill="1" applyAlignment="1">
      <alignment vertical="center"/>
    </xf>
    <xf numFmtId="0" fontId="181" fillId="7" borderId="0" xfId="0" applyFont="1" applyFill="1" applyAlignment="1">
      <alignment vertical="center"/>
    </xf>
    <xf numFmtId="0" fontId="177" fillId="7" borderId="0" xfId="0" applyFont="1" applyFill="1" applyAlignment="1">
      <alignment horizontal="left" vertical="center"/>
    </xf>
    <xf numFmtId="0" fontId="183" fillId="11" borderId="0" xfId="0" applyFont="1" applyFill="1"/>
    <xf numFmtId="0" fontId="2" fillId="7" borderId="97" xfId="1" applyFill="1" applyBorder="1" applyAlignment="1">
      <alignment horizontal="center" vertical="center" wrapText="1"/>
    </xf>
    <xf numFmtId="0" fontId="129" fillId="0" borderId="93" xfId="0" applyFont="1" applyBorder="1" applyAlignment="1">
      <alignment horizontal="center" vertical="center"/>
    </xf>
    <xf numFmtId="0" fontId="129" fillId="0" borderId="75" xfId="0" applyFont="1" applyBorder="1" applyAlignment="1">
      <alignment horizontal="center" vertical="center"/>
    </xf>
    <xf numFmtId="0" fontId="129" fillId="0" borderId="76" xfId="0" applyFont="1" applyBorder="1" applyAlignment="1">
      <alignment horizontal="center" vertical="center"/>
    </xf>
    <xf numFmtId="0" fontId="16" fillId="7" borderId="103" xfId="1" applyFont="1" applyFill="1" applyBorder="1" applyAlignment="1">
      <alignment horizontal="center" vertical="center" wrapText="1"/>
    </xf>
    <xf numFmtId="0" fontId="16" fillId="7" borderId="106" xfId="1" applyFont="1" applyFill="1" applyBorder="1" applyAlignment="1">
      <alignment horizontal="center" vertical="center" wrapText="1"/>
    </xf>
    <xf numFmtId="0" fontId="16" fillId="7" borderId="98" xfId="1" applyFont="1" applyFill="1" applyBorder="1" applyAlignment="1">
      <alignment horizontal="center" vertical="center" wrapText="1"/>
    </xf>
    <xf numFmtId="0" fontId="16" fillId="7" borderId="99" xfId="1" applyFont="1" applyFill="1" applyBorder="1" applyAlignment="1">
      <alignment horizontal="center" vertical="center" wrapText="1"/>
    </xf>
    <xf numFmtId="0" fontId="16" fillId="7" borderId="100" xfId="1" applyFont="1" applyFill="1" applyBorder="1" applyAlignment="1">
      <alignment horizontal="center" vertical="center" wrapText="1"/>
    </xf>
    <xf numFmtId="0" fontId="9" fillId="7" borderId="0" xfId="0" applyFont="1" applyFill="1" applyAlignment="1">
      <alignment horizontal="center"/>
    </xf>
    <xf numFmtId="0" fontId="27" fillId="2" borderId="10"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27" fillId="2" borderId="12" xfId="0" applyFont="1" applyFill="1" applyBorder="1" applyAlignment="1">
      <alignment horizontal="center" vertical="center" wrapText="1"/>
    </xf>
    <xf numFmtId="0" fontId="27" fillId="2" borderId="13" xfId="0" applyFont="1" applyFill="1" applyBorder="1" applyAlignment="1">
      <alignment horizontal="center" vertical="center" wrapText="1"/>
    </xf>
    <xf numFmtId="0" fontId="27" fillId="2" borderId="14" xfId="0" applyFont="1" applyFill="1" applyBorder="1" applyAlignment="1">
      <alignment horizontal="center" vertical="center" wrapText="1"/>
    </xf>
    <xf numFmtId="0" fontId="128" fillId="10" borderId="94" xfId="0" applyFont="1" applyFill="1" applyBorder="1" applyAlignment="1">
      <alignment horizontal="center" vertical="center" wrapText="1"/>
    </xf>
    <xf numFmtId="0" fontId="128" fillId="10" borderId="95" xfId="0" applyFont="1" applyFill="1" applyBorder="1" applyAlignment="1">
      <alignment horizontal="center" vertical="center" wrapText="1"/>
    </xf>
    <xf numFmtId="0" fontId="128" fillId="10" borderId="96" xfId="0" applyFont="1" applyFill="1" applyBorder="1" applyAlignment="1">
      <alignment horizontal="center" vertical="center" wrapText="1"/>
    </xf>
    <xf numFmtId="0" fontId="128" fillId="2" borderId="2" xfId="0" applyFont="1" applyFill="1" applyBorder="1" applyAlignment="1">
      <alignment horizontal="center"/>
    </xf>
    <xf numFmtId="0" fontId="128" fillId="2" borderId="3" xfId="0" applyFont="1" applyFill="1" applyBorder="1" applyAlignment="1">
      <alignment horizontal="center"/>
    </xf>
    <xf numFmtId="0" fontId="128" fillId="2" borderId="4" xfId="0" applyFont="1" applyFill="1" applyBorder="1" applyAlignment="1">
      <alignment horizontal="center"/>
    </xf>
    <xf numFmtId="0" fontId="137" fillId="0" borderId="10" xfId="0" applyFont="1" applyBorder="1" applyAlignment="1">
      <alignment horizontal="left" vertical="center" wrapText="1"/>
    </xf>
    <xf numFmtId="0" fontId="137" fillId="0" borderId="6" xfId="0" applyFont="1" applyBorder="1" applyAlignment="1">
      <alignment horizontal="left" vertical="center" wrapText="1"/>
    </xf>
    <xf numFmtId="0" fontId="137" fillId="0" borderId="7" xfId="0" applyFont="1" applyBorder="1" applyAlignment="1">
      <alignment horizontal="left" vertical="center" wrapText="1"/>
    </xf>
    <xf numFmtId="0" fontId="137" fillId="0" borderId="11" xfId="0" applyFont="1" applyBorder="1" applyAlignment="1">
      <alignment horizontal="left" vertical="center" wrapText="1"/>
    </xf>
    <xf numFmtId="0" fontId="137" fillId="0" borderId="0" xfId="0" applyFont="1" applyAlignment="1">
      <alignment horizontal="left" vertical="center" wrapText="1"/>
    </xf>
    <xf numFmtId="0" fontId="137" fillId="0" borderId="8" xfId="0" applyFont="1" applyBorder="1" applyAlignment="1">
      <alignment horizontal="left" vertical="center" wrapText="1"/>
    </xf>
    <xf numFmtId="0" fontId="137" fillId="0" borderId="12" xfId="0" applyFont="1" applyBorder="1" applyAlignment="1">
      <alignment horizontal="left" vertical="center" wrapText="1"/>
    </xf>
    <xf numFmtId="0" fontId="137" fillId="0" borderId="13" xfId="0" applyFont="1" applyBorder="1" applyAlignment="1">
      <alignment horizontal="left" vertical="center" wrapText="1"/>
    </xf>
    <xf numFmtId="0" fontId="137" fillId="0" borderId="14" xfId="0" applyFont="1" applyBorder="1" applyAlignment="1">
      <alignment horizontal="left" vertical="center" wrapText="1"/>
    </xf>
    <xf numFmtId="0" fontId="148" fillId="7" borderId="13" xfId="0" applyFont="1" applyFill="1" applyBorder="1" applyAlignment="1">
      <alignment horizontal="left"/>
    </xf>
    <xf numFmtId="0" fontId="91" fillId="0" borderId="43" xfId="0" applyFont="1" applyBorder="1" applyAlignment="1">
      <alignment horizontal="center" vertical="center"/>
    </xf>
    <xf numFmtId="0" fontId="14" fillId="4" borderId="43" xfId="0" applyFont="1" applyFill="1" applyBorder="1" applyAlignment="1" applyProtection="1">
      <alignment horizontal="center" vertical="center" wrapText="1"/>
      <protection locked="0"/>
    </xf>
    <xf numFmtId="0" fontId="20" fillId="4" borderId="43" xfId="0" applyFont="1" applyFill="1" applyBorder="1" applyAlignment="1" applyProtection="1">
      <alignment horizontal="left" vertical="center" wrapText="1"/>
      <protection locked="0"/>
    </xf>
    <xf numFmtId="0" fontId="91" fillId="0" borderId="43" xfId="0" applyFont="1" applyBorder="1" applyAlignment="1">
      <alignment horizontal="center" vertical="center" wrapText="1"/>
    </xf>
    <xf numFmtId="14" fontId="20" fillId="4" borderId="43" xfId="0" applyNumberFormat="1" applyFont="1" applyFill="1" applyBorder="1" applyAlignment="1" applyProtection="1">
      <alignment horizontal="left" vertical="center" wrapText="1"/>
      <protection locked="0"/>
    </xf>
    <xf numFmtId="0" fontId="27" fillId="8" borderId="43" xfId="0" applyFont="1" applyFill="1" applyBorder="1" applyAlignment="1">
      <alignment horizontal="center" vertical="center"/>
    </xf>
    <xf numFmtId="0" fontId="12" fillId="0" borderId="43" xfId="0" applyFont="1" applyBorder="1" applyAlignment="1">
      <alignment horizontal="right" vertical="center" wrapText="1"/>
    </xf>
    <xf numFmtId="0" fontId="12" fillId="7" borderId="43" xfId="0" applyFont="1" applyFill="1" applyBorder="1" applyAlignment="1">
      <alignment horizontal="right" vertical="center" wrapText="1"/>
    </xf>
    <xf numFmtId="0" fontId="17" fillId="7" borderId="43" xfId="0" applyFont="1" applyFill="1" applyBorder="1" applyAlignment="1">
      <alignment horizontal="right" vertical="center"/>
    </xf>
    <xf numFmtId="0" fontId="167" fillId="7" borderId="0" xfId="0" applyFont="1" applyFill="1" applyAlignment="1">
      <alignment horizontal="left" vertical="center"/>
    </xf>
    <xf numFmtId="0" fontId="17" fillId="7" borderId="79" xfId="0" applyFont="1" applyFill="1" applyBorder="1" applyAlignment="1">
      <alignment horizontal="right" vertical="center" wrapText="1"/>
    </xf>
    <xf numFmtId="0" fontId="17" fillId="7" borderId="80" xfId="0" applyFont="1" applyFill="1" applyBorder="1" applyAlignment="1">
      <alignment horizontal="right" vertical="center" wrapText="1"/>
    </xf>
    <xf numFmtId="0" fontId="17" fillId="7" borderId="81" xfId="0" applyFont="1" applyFill="1" applyBorder="1" applyAlignment="1">
      <alignment horizontal="right" vertical="center" wrapText="1"/>
    </xf>
    <xf numFmtId="0" fontId="12" fillId="7" borderId="79" xfId="0" applyFont="1" applyFill="1" applyBorder="1" applyAlignment="1">
      <alignment horizontal="right" vertical="center"/>
    </xf>
    <xf numFmtId="0" fontId="12" fillId="7" borderId="80" xfId="0" applyFont="1" applyFill="1" applyBorder="1" applyAlignment="1">
      <alignment horizontal="right" vertical="center"/>
    </xf>
    <xf numFmtId="0" fontId="12" fillId="7" borderId="81" xfId="0" applyFont="1" applyFill="1" applyBorder="1" applyAlignment="1">
      <alignment horizontal="right" vertical="center"/>
    </xf>
    <xf numFmtId="0" fontId="22" fillId="4" borderId="43" xfId="1" applyFont="1" applyFill="1" applyBorder="1" applyAlignment="1" applyProtection="1">
      <alignment horizontal="left" vertical="center"/>
      <protection locked="0"/>
    </xf>
    <xf numFmtId="0" fontId="20" fillId="4" borderId="43" xfId="1" applyFont="1" applyFill="1" applyBorder="1" applyAlignment="1" applyProtection="1">
      <alignment horizontal="left" vertical="center"/>
      <protection locked="0"/>
    </xf>
    <xf numFmtId="0" fontId="20" fillId="4" borderId="43" xfId="0" applyFont="1" applyFill="1" applyBorder="1" applyAlignment="1" applyProtection="1">
      <alignment horizontal="left" vertical="center"/>
      <protection locked="0"/>
    </xf>
    <xf numFmtId="0" fontId="40" fillId="4" borderId="51" xfId="0" applyFont="1" applyFill="1" applyBorder="1" applyAlignment="1">
      <alignment horizontal="center" vertical="center" wrapText="1"/>
    </xf>
    <xf numFmtId="0" fontId="40" fillId="4" borderId="50" xfId="0" applyFont="1" applyFill="1" applyBorder="1" applyAlignment="1">
      <alignment horizontal="center" vertical="center" wrapText="1"/>
    </xf>
    <xf numFmtId="0" fontId="40" fillId="4" borderId="57" xfId="0" applyFont="1" applyFill="1" applyBorder="1" applyAlignment="1">
      <alignment horizontal="center" vertical="center" wrapText="1"/>
    </xf>
    <xf numFmtId="0" fontId="40" fillId="4" borderId="56" xfId="0" applyFont="1" applyFill="1" applyBorder="1" applyAlignment="1">
      <alignment horizontal="center" vertical="center" wrapText="1"/>
    </xf>
    <xf numFmtId="0" fontId="40" fillId="4" borderId="58" xfId="0" applyFont="1" applyFill="1" applyBorder="1" applyAlignment="1">
      <alignment horizontal="center" vertical="center" wrapText="1"/>
    </xf>
    <xf numFmtId="0" fontId="40" fillId="4" borderId="59" xfId="0" applyFont="1" applyFill="1" applyBorder="1" applyAlignment="1">
      <alignment horizontal="center" vertical="center" wrapText="1"/>
    </xf>
    <xf numFmtId="0" fontId="40" fillId="4" borderId="49" xfId="0" applyFont="1" applyFill="1" applyBorder="1" applyAlignment="1">
      <alignment horizontal="center" vertical="center" wrapText="1"/>
    </xf>
    <xf numFmtId="0" fontId="40" fillId="4" borderId="53" xfId="0" applyFont="1" applyFill="1" applyBorder="1" applyAlignment="1">
      <alignment horizontal="center" vertical="center" wrapText="1"/>
    </xf>
    <xf numFmtId="0" fontId="40" fillId="4" borderId="54" xfId="0" applyFont="1" applyFill="1" applyBorder="1" applyAlignment="1">
      <alignment horizontal="center" vertical="center" wrapText="1"/>
    </xf>
    <xf numFmtId="0" fontId="152" fillId="7" borderId="45" xfId="0" applyFont="1" applyFill="1" applyBorder="1" applyAlignment="1">
      <alignment horizontal="left" vertical="center" wrapText="1"/>
    </xf>
    <xf numFmtId="0" fontId="40" fillId="7" borderId="45" xfId="0" applyFont="1" applyFill="1" applyBorder="1" applyAlignment="1" applyProtection="1">
      <alignment horizontal="center" wrapText="1"/>
      <protection locked="0"/>
    </xf>
    <xf numFmtId="0" fontId="45" fillId="7" borderId="45" xfId="0" applyFont="1" applyFill="1" applyBorder="1" applyAlignment="1" applyProtection="1">
      <alignment horizontal="left" vertical="top" wrapText="1"/>
      <protection locked="0"/>
    </xf>
    <xf numFmtId="0" fontId="152" fillId="7" borderId="49" xfId="0" applyFont="1" applyFill="1" applyBorder="1" applyAlignment="1">
      <alignment horizontal="left" vertical="center" wrapText="1"/>
    </xf>
    <xf numFmtId="0" fontId="40" fillId="7" borderId="49" xfId="0" applyFont="1" applyFill="1" applyBorder="1" applyAlignment="1" applyProtection="1">
      <alignment horizontal="center" wrapText="1"/>
      <protection locked="0"/>
    </xf>
    <xf numFmtId="0" fontId="26" fillId="4" borderId="46" xfId="0" applyFont="1" applyFill="1" applyBorder="1" applyAlignment="1">
      <alignment horizontal="center" vertical="center" wrapText="1"/>
    </xf>
    <xf numFmtId="0" fontId="26" fillId="4" borderId="48" xfId="0" applyFont="1" applyFill="1" applyBorder="1" applyAlignment="1">
      <alignment horizontal="center" vertical="center" wrapText="1"/>
    </xf>
    <xf numFmtId="0" fontId="42" fillId="7" borderId="45" xfId="0" applyFont="1" applyFill="1" applyBorder="1" applyAlignment="1">
      <alignment horizontal="center" vertical="center"/>
    </xf>
    <xf numFmtId="0" fontId="40" fillId="7" borderId="45" xfId="0" applyFont="1" applyFill="1" applyBorder="1" applyAlignment="1" applyProtection="1">
      <alignment horizontal="center"/>
      <protection locked="0"/>
    </xf>
    <xf numFmtId="0" fontId="26" fillId="4" borderId="45" xfId="0" applyFont="1" applyFill="1" applyBorder="1" applyAlignment="1">
      <alignment horizontal="center" vertical="center" wrapText="1"/>
    </xf>
    <xf numFmtId="0" fontId="152" fillId="0" borderId="45" xfId="0" applyFont="1" applyBorder="1" applyAlignment="1">
      <alignment horizontal="left" vertical="center" wrapText="1"/>
    </xf>
    <xf numFmtId="0" fontId="40" fillId="7" borderId="45" xfId="0" applyFont="1" applyFill="1" applyBorder="1" applyAlignment="1" applyProtection="1">
      <alignment horizontal="center" vertical="center" wrapText="1"/>
      <protection locked="0"/>
    </xf>
    <xf numFmtId="0" fontId="42" fillId="7" borderId="1" xfId="0" applyFont="1" applyFill="1" applyBorder="1" applyAlignment="1">
      <alignment horizontal="center" vertical="center" wrapText="1"/>
    </xf>
    <xf numFmtId="0" fontId="42" fillId="4" borderId="1" xfId="0" applyFont="1" applyFill="1" applyBorder="1" applyAlignment="1">
      <alignment horizontal="center" vertical="center" wrapText="1"/>
    </xf>
    <xf numFmtId="0" fontId="172" fillId="7" borderId="45" xfId="0" applyFont="1" applyFill="1" applyBorder="1" applyAlignment="1" applyProtection="1">
      <alignment horizontal="left" vertical="top" wrapText="1"/>
      <protection locked="0"/>
    </xf>
    <xf numFmtId="0" fontId="40" fillId="7" borderId="45" xfId="0" applyFont="1" applyFill="1" applyBorder="1" applyAlignment="1" applyProtection="1">
      <alignment horizontal="left" vertical="top" wrapText="1"/>
      <protection locked="0"/>
    </xf>
    <xf numFmtId="0" fontId="40" fillId="4" borderId="0" xfId="0" applyFont="1" applyFill="1" applyAlignment="1">
      <alignment horizontal="center" vertical="center" wrapText="1"/>
    </xf>
    <xf numFmtId="0" fontId="40" fillId="4" borderId="60" xfId="0" applyFont="1" applyFill="1" applyBorder="1" applyAlignment="1">
      <alignment horizontal="center" vertical="center" wrapText="1"/>
    </xf>
    <xf numFmtId="0" fontId="41" fillId="7" borderId="0" xfId="0" applyFont="1" applyFill="1" applyAlignment="1">
      <alignment horizontal="center" vertical="center" wrapText="1"/>
    </xf>
    <xf numFmtId="0" fontId="41" fillId="7" borderId="60" xfId="0" applyFont="1" applyFill="1" applyBorder="1" applyAlignment="1">
      <alignment horizontal="center" vertical="center" wrapText="1"/>
    </xf>
    <xf numFmtId="0" fontId="42" fillId="7" borderId="83" xfId="0" applyFont="1" applyFill="1" applyBorder="1" applyAlignment="1">
      <alignment horizontal="center" vertical="center"/>
    </xf>
    <xf numFmtId="0" fontId="42" fillId="7" borderId="84" xfId="0" applyFont="1" applyFill="1" applyBorder="1" applyAlignment="1">
      <alignment horizontal="center" vertical="center"/>
    </xf>
    <xf numFmtId="0" fontId="42" fillId="7" borderId="49" xfId="0" applyFont="1" applyFill="1" applyBorder="1" applyAlignment="1">
      <alignment horizontal="center" vertical="center"/>
    </xf>
    <xf numFmtId="0" fontId="42" fillId="7" borderId="53" xfId="0" applyFont="1" applyFill="1" applyBorder="1" applyAlignment="1">
      <alignment horizontal="center" vertical="center"/>
    </xf>
    <xf numFmtId="0" fontId="42" fillId="7" borderId="54" xfId="0" applyFont="1" applyFill="1" applyBorder="1" applyAlignment="1">
      <alignment horizontal="center" vertical="center"/>
    </xf>
    <xf numFmtId="0" fontId="42" fillId="7" borderId="49" xfId="0" applyFont="1" applyFill="1" applyBorder="1" applyAlignment="1">
      <alignment horizontal="center" vertical="center" wrapText="1"/>
    </xf>
    <xf numFmtId="0" fontId="42" fillId="7" borderId="53" xfId="0" applyFont="1" applyFill="1" applyBorder="1" applyAlignment="1">
      <alignment horizontal="center" vertical="center" wrapText="1"/>
    </xf>
    <xf numFmtId="0" fontId="42" fillId="7" borderId="54" xfId="0" applyFont="1" applyFill="1" applyBorder="1" applyAlignment="1">
      <alignment horizontal="center" vertical="center" wrapText="1"/>
    </xf>
    <xf numFmtId="0" fontId="135" fillId="7" borderId="46" xfId="0" applyFont="1" applyFill="1" applyBorder="1" applyAlignment="1">
      <alignment horizontal="center" vertical="top" wrapText="1"/>
    </xf>
    <xf numFmtId="0" fontId="135" fillId="7" borderId="48" xfId="0" applyFont="1" applyFill="1" applyBorder="1" applyAlignment="1">
      <alignment horizontal="center" vertical="top" wrapText="1"/>
    </xf>
    <xf numFmtId="0" fontId="115" fillId="7" borderId="0" xfId="0" applyFont="1" applyFill="1" applyAlignment="1">
      <alignment horizontal="center" vertical="center" wrapText="1"/>
    </xf>
    <xf numFmtId="0" fontId="94" fillId="7" borderId="0" xfId="0" applyFont="1" applyFill="1" applyAlignment="1">
      <alignment horizontal="right" vertical="center"/>
    </xf>
    <xf numFmtId="0" fontId="114" fillId="7" borderId="0" xfId="0" applyFont="1" applyFill="1" applyAlignment="1">
      <alignment horizontal="right" vertical="center"/>
    </xf>
    <xf numFmtId="9" fontId="25" fillId="7" borderId="0" xfId="0" applyNumberFormat="1" applyFont="1" applyFill="1" applyAlignment="1">
      <alignment horizontal="center"/>
    </xf>
    <xf numFmtId="9" fontId="25" fillId="3" borderId="0" xfId="0" applyNumberFormat="1" applyFont="1" applyFill="1" applyAlignment="1">
      <alignment horizontal="center"/>
    </xf>
    <xf numFmtId="0" fontId="89" fillId="7" borderId="0" xfId="0" applyFont="1" applyFill="1" applyAlignment="1">
      <alignment horizontal="left" vertical="center" wrapText="1"/>
    </xf>
    <xf numFmtId="0" fontId="23" fillId="7" borderId="0" xfId="0" applyFont="1" applyFill="1" applyAlignment="1">
      <alignment horizontal="left" vertical="center"/>
    </xf>
    <xf numFmtId="0" fontId="65" fillId="7" borderId="0" xfId="0" applyFont="1" applyFill="1" applyAlignment="1">
      <alignment horizontal="center" vertical="center" wrapText="1"/>
    </xf>
    <xf numFmtId="0" fontId="10" fillId="6" borderId="0" xfId="0" applyFont="1" applyFill="1" applyAlignment="1">
      <alignment horizontal="center" vertical="center" wrapText="1"/>
    </xf>
    <xf numFmtId="9" fontId="141" fillId="7" borderId="0" xfId="0" applyNumberFormat="1" applyFont="1" applyFill="1" applyAlignment="1">
      <alignment horizontal="right"/>
    </xf>
    <xf numFmtId="164" fontId="81" fillId="7" borderId="0" xfId="0" applyNumberFormat="1" applyFont="1" applyFill="1" applyAlignment="1">
      <alignment horizontal="center" vertical="center" wrapText="1"/>
    </xf>
    <xf numFmtId="0" fontId="108" fillId="7" borderId="15" xfId="0" applyFont="1" applyFill="1" applyBorder="1" applyAlignment="1">
      <alignment horizontal="center" vertical="center" wrapText="1"/>
    </xf>
    <xf numFmtId="0" fontId="109" fillId="7" borderId="36" xfId="0" applyFont="1" applyFill="1" applyBorder="1" applyAlignment="1">
      <alignment horizontal="center" vertical="center" wrapText="1"/>
    </xf>
    <xf numFmtId="0" fontId="109" fillId="7" borderId="17" xfId="0" applyFont="1" applyFill="1" applyBorder="1" applyAlignment="1">
      <alignment horizontal="center" vertical="center" wrapText="1"/>
    </xf>
    <xf numFmtId="9" fontId="46" fillId="0" borderId="18" xfId="2" applyFont="1" applyFill="1" applyBorder="1" applyAlignment="1" applyProtection="1">
      <alignment horizontal="center" vertical="center" wrapText="1"/>
    </xf>
    <xf numFmtId="9" fontId="46" fillId="0" borderId="19" xfId="2" applyFont="1" applyFill="1" applyBorder="1" applyAlignment="1" applyProtection="1">
      <alignment horizontal="center" vertical="center" wrapText="1"/>
    </xf>
    <xf numFmtId="0" fontId="11" fillId="7" borderId="15" xfId="0" applyFont="1" applyFill="1" applyBorder="1" applyAlignment="1">
      <alignment horizontal="left" vertical="center" wrapText="1" indent="2"/>
    </xf>
    <xf numFmtId="9" fontId="108" fillId="7" borderId="18" xfId="2" applyFont="1" applyFill="1" applyBorder="1" applyAlignment="1" applyProtection="1">
      <alignment horizontal="center" vertical="center" wrapText="1"/>
    </xf>
    <xf numFmtId="9" fontId="108" fillId="7" borderId="19" xfId="2" applyFont="1" applyFill="1" applyBorder="1" applyAlignment="1" applyProtection="1">
      <alignment horizontal="center" vertical="center" wrapText="1"/>
    </xf>
    <xf numFmtId="0" fontId="17" fillId="7" borderId="15" xfId="0" applyFont="1" applyFill="1" applyBorder="1" applyAlignment="1">
      <alignment horizontal="left" vertical="center" wrapText="1"/>
    </xf>
    <xf numFmtId="0" fontId="17" fillId="7" borderId="15" xfId="0" applyFont="1" applyFill="1" applyBorder="1" applyAlignment="1">
      <alignment horizontal="left" vertical="center"/>
    </xf>
    <xf numFmtId="0" fontId="108" fillId="7" borderId="15" xfId="0" applyFont="1" applyFill="1" applyBorder="1" applyAlignment="1">
      <alignment horizontal="left" vertical="center" wrapText="1"/>
    </xf>
    <xf numFmtId="9" fontId="10" fillId="0" borderId="18" xfId="2" applyFont="1" applyFill="1" applyBorder="1" applyAlignment="1" applyProtection="1">
      <alignment horizontal="center" vertical="center" wrapText="1"/>
    </xf>
    <xf numFmtId="9" fontId="10" fillId="0" borderId="19" xfId="2" applyFont="1" applyFill="1" applyBorder="1" applyAlignment="1" applyProtection="1">
      <alignment horizontal="center" vertical="center" wrapText="1"/>
    </xf>
    <xf numFmtId="0" fontId="46" fillId="0" borderId="18" xfId="0" applyFont="1" applyBorder="1" applyAlignment="1">
      <alignment horizontal="center" vertical="center" wrapText="1"/>
    </xf>
    <xf numFmtId="0" fontId="46" fillId="0" borderId="28" xfId="0" applyFont="1" applyBorder="1" applyAlignment="1">
      <alignment horizontal="center" vertical="center" wrapText="1"/>
    </xf>
    <xf numFmtId="0" fontId="46" fillId="0" borderId="19" xfId="0" applyFont="1" applyBorder="1" applyAlignment="1">
      <alignment horizontal="center" vertical="center" wrapText="1"/>
    </xf>
    <xf numFmtId="0" fontId="10" fillId="0" borderId="18" xfId="0" applyFont="1" applyBorder="1" applyAlignment="1">
      <alignment horizontal="left" vertical="center" wrapText="1"/>
    </xf>
    <xf numFmtId="0" fontId="10" fillId="0" borderId="28" xfId="0" applyFont="1" applyBorder="1" applyAlignment="1">
      <alignment horizontal="left" vertical="center" wrapText="1"/>
    </xf>
    <xf numFmtId="0" fontId="10" fillId="0" borderId="19" xfId="0" applyFont="1" applyBorder="1" applyAlignment="1">
      <alignment horizontal="left" vertical="center" wrapText="1"/>
    </xf>
    <xf numFmtId="0" fontId="17" fillId="7" borderId="15" xfId="0" applyFont="1" applyFill="1" applyBorder="1" applyAlignment="1">
      <alignment horizontal="center" vertical="center" wrapText="1"/>
    </xf>
    <xf numFmtId="9" fontId="108" fillId="7" borderId="67" xfId="2" applyFont="1" applyFill="1" applyBorder="1" applyAlignment="1" applyProtection="1">
      <alignment horizontal="center" vertical="center" wrapText="1"/>
    </xf>
    <xf numFmtId="9" fontId="108" fillId="7" borderId="68" xfId="2" applyFont="1" applyFill="1" applyBorder="1" applyAlignment="1" applyProtection="1">
      <alignment horizontal="center" vertical="center" wrapText="1"/>
    </xf>
    <xf numFmtId="0" fontId="52" fillId="7" borderId="15" xfId="0" applyFont="1" applyFill="1" applyBorder="1" applyAlignment="1">
      <alignment horizontal="center" vertical="center" wrapText="1"/>
    </xf>
    <xf numFmtId="0" fontId="109" fillId="7" borderId="15" xfId="0" applyFont="1" applyFill="1" applyBorder="1" applyAlignment="1">
      <alignment horizontal="center" vertical="center" wrapText="1"/>
    </xf>
    <xf numFmtId="0" fontId="10" fillId="0" borderId="37" xfId="0" applyFont="1" applyBorder="1" applyAlignment="1">
      <alignment vertical="center" wrapText="1"/>
    </xf>
    <xf numFmtId="0" fontId="10" fillId="0" borderId="38" xfId="0" applyFont="1" applyBorder="1" applyAlignment="1">
      <alignment vertical="center" wrapText="1"/>
    </xf>
    <xf numFmtId="0" fontId="10" fillId="0" borderId="39" xfId="0" applyFont="1" applyBorder="1" applyAlignment="1">
      <alignment vertical="center" wrapText="1"/>
    </xf>
    <xf numFmtId="0" fontId="10" fillId="0" borderId="27" xfId="0" applyFont="1" applyBorder="1" applyAlignment="1">
      <alignment vertical="center" wrapText="1"/>
    </xf>
    <xf numFmtId="0" fontId="10" fillId="0" borderId="0" xfId="0" applyFont="1" applyAlignment="1">
      <alignment vertical="center" wrapText="1"/>
    </xf>
    <xf numFmtId="0" fontId="10" fillId="0" borderId="26" xfId="0" applyFont="1" applyBorder="1" applyAlignment="1">
      <alignment vertical="center" wrapText="1"/>
    </xf>
    <xf numFmtId="0" fontId="10" fillId="0" borderId="23" xfId="0" applyFont="1" applyBorder="1" applyAlignment="1">
      <alignment vertical="center" wrapText="1"/>
    </xf>
    <xf numFmtId="0" fontId="10" fillId="0" borderId="24" xfId="0" applyFont="1" applyBorder="1" applyAlignment="1">
      <alignment vertical="center" wrapText="1"/>
    </xf>
    <xf numFmtId="0" fontId="10" fillId="0" borderId="25" xfId="0" applyFont="1" applyBorder="1" applyAlignment="1">
      <alignment vertical="center" wrapText="1"/>
    </xf>
    <xf numFmtId="0" fontId="74" fillId="7" borderId="0" xfId="0" applyFont="1" applyFill="1" applyAlignment="1">
      <alignment horizontal="right" vertical="center" wrapText="1"/>
    </xf>
    <xf numFmtId="0" fontId="10" fillId="0" borderId="18"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19" xfId="0" applyFont="1" applyBorder="1" applyAlignment="1">
      <alignment horizontal="center" vertical="center" wrapText="1"/>
    </xf>
    <xf numFmtId="9" fontId="10" fillId="0" borderId="41" xfId="2" applyFont="1" applyFill="1" applyBorder="1" applyAlignment="1" applyProtection="1">
      <alignment horizontal="center" vertical="center" wrapText="1"/>
    </xf>
    <xf numFmtId="9" fontId="10" fillId="0" borderId="42" xfId="2" applyFont="1" applyFill="1" applyBorder="1" applyAlignment="1" applyProtection="1">
      <alignment horizontal="center" vertical="center" wrapText="1"/>
    </xf>
    <xf numFmtId="9" fontId="117" fillId="7" borderId="18" xfId="2" applyFont="1" applyFill="1" applyBorder="1" applyAlignment="1" applyProtection="1">
      <alignment horizontal="center" vertical="center" wrapText="1"/>
    </xf>
    <xf numFmtId="9" fontId="117" fillId="7" borderId="19" xfId="2" applyFont="1" applyFill="1" applyBorder="1" applyAlignment="1" applyProtection="1">
      <alignment horizontal="center" vertical="center" wrapText="1"/>
    </xf>
    <xf numFmtId="9" fontId="108" fillId="7" borderId="15" xfId="2" applyFont="1" applyFill="1" applyBorder="1" applyAlignment="1" applyProtection="1">
      <alignment horizontal="center" vertical="center" wrapText="1"/>
    </xf>
    <xf numFmtId="0" fontId="74" fillId="7" borderId="21" xfId="0" applyFont="1" applyFill="1" applyBorder="1" applyAlignment="1">
      <alignment horizontal="right" vertical="center" wrapText="1"/>
    </xf>
    <xf numFmtId="0" fontId="46" fillId="0" borderId="18" xfId="0" applyFont="1" applyBorder="1" applyAlignment="1">
      <alignment horizontal="left" vertical="center" wrapText="1"/>
    </xf>
    <xf numFmtId="0" fontId="46" fillId="0" borderId="28" xfId="0" applyFont="1" applyBorder="1" applyAlignment="1">
      <alignment horizontal="left" vertical="center" wrapText="1"/>
    </xf>
    <xf numFmtId="0" fontId="46" fillId="0" borderId="19" xfId="0" applyFont="1" applyBorder="1" applyAlignment="1">
      <alignment horizontal="left" vertical="center" wrapText="1"/>
    </xf>
    <xf numFmtId="9" fontId="46" fillId="0" borderId="29" xfId="2" applyFont="1" applyFill="1" applyBorder="1" applyAlignment="1" applyProtection="1">
      <alignment horizontal="center" vertical="center"/>
    </xf>
    <xf numFmtId="9" fontId="46" fillId="0" borderId="30" xfId="2" applyFont="1" applyFill="1" applyBorder="1" applyAlignment="1" applyProtection="1">
      <alignment horizontal="center" vertical="center"/>
    </xf>
    <xf numFmtId="9" fontId="10" fillId="0" borderId="62" xfId="2" applyFont="1" applyFill="1" applyBorder="1" applyAlignment="1" applyProtection="1">
      <alignment horizontal="center" vertical="center" wrapText="1"/>
    </xf>
    <xf numFmtId="9" fontId="10" fillId="0" borderId="63" xfId="2" applyFont="1" applyFill="1" applyBorder="1" applyAlignment="1" applyProtection="1">
      <alignment horizontal="center" vertical="center" wrapText="1"/>
    </xf>
    <xf numFmtId="9" fontId="108" fillId="7" borderId="69" xfId="2" applyFont="1" applyFill="1" applyBorder="1" applyAlignment="1" applyProtection="1">
      <alignment horizontal="center" vertical="center" wrapText="1"/>
    </xf>
    <xf numFmtId="9" fontId="108" fillId="7" borderId="70" xfId="2" applyFont="1" applyFill="1" applyBorder="1" applyAlignment="1" applyProtection="1">
      <alignment horizontal="center" vertical="center" wrapText="1"/>
    </xf>
    <xf numFmtId="9" fontId="108" fillId="7" borderId="64" xfId="2" applyFont="1" applyFill="1" applyBorder="1" applyAlignment="1" applyProtection="1">
      <alignment horizontal="center" vertical="center" wrapText="1"/>
    </xf>
    <xf numFmtId="9" fontId="108" fillId="7" borderId="65" xfId="2" applyFont="1" applyFill="1" applyBorder="1" applyAlignment="1" applyProtection="1">
      <alignment horizontal="center" vertical="center" wrapText="1"/>
    </xf>
    <xf numFmtId="0" fontId="10" fillId="0" borderId="37" xfId="0" applyFont="1" applyBorder="1" applyAlignment="1">
      <alignment horizontal="left" vertical="center" wrapText="1"/>
    </xf>
    <xf numFmtId="0" fontId="10" fillId="0" borderId="38" xfId="0" applyFont="1" applyBorder="1" applyAlignment="1">
      <alignment horizontal="left" vertical="center" wrapText="1"/>
    </xf>
    <xf numFmtId="0" fontId="10" fillId="0" borderId="39" xfId="0" applyFont="1" applyBorder="1" applyAlignment="1">
      <alignment horizontal="left" vertical="center" wrapText="1"/>
    </xf>
    <xf numFmtId="0" fontId="10" fillId="0" borderId="27" xfId="0" applyFont="1" applyBorder="1" applyAlignment="1">
      <alignment horizontal="left" vertical="center" wrapText="1"/>
    </xf>
    <xf numFmtId="0" fontId="10" fillId="0" borderId="0" xfId="0" applyFont="1" applyAlignment="1">
      <alignment horizontal="left" vertical="center" wrapText="1"/>
    </xf>
    <xf numFmtId="0" fontId="10" fillId="0" borderId="26" xfId="0" applyFont="1" applyBorder="1" applyAlignment="1">
      <alignment horizontal="left" vertical="center" wrapText="1"/>
    </xf>
    <xf numFmtId="0" fontId="10" fillId="0" borderId="31" xfId="0" applyFont="1" applyBorder="1" applyAlignment="1">
      <alignment horizontal="left" vertical="center" wrapText="1"/>
    </xf>
    <xf numFmtId="0" fontId="10" fillId="0" borderId="32" xfId="0" applyFont="1" applyBorder="1" applyAlignment="1">
      <alignment horizontal="left" vertical="center" wrapText="1"/>
    </xf>
    <xf numFmtId="0" fontId="10" fillId="0" borderId="33" xfId="0" applyFont="1" applyBorder="1" applyAlignment="1">
      <alignment horizontal="left" vertical="center" wrapText="1"/>
    </xf>
    <xf numFmtId="9" fontId="10" fillId="0" borderId="34" xfId="2" applyFont="1" applyFill="1" applyBorder="1" applyAlignment="1" applyProtection="1">
      <alignment horizontal="center" vertical="center" wrapText="1"/>
    </xf>
    <xf numFmtId="9" fontId="10" fillId="0" borderId="35" xfId="2" applyFont="1" applyFill="1" applyBorder="1" applyAlignment="1" applyProtection="1">
      <alignment horizontal="center" vertical="center" wrapText="1"/>
    </xf>
    <xf numFmtId="0" fontId="49" fillId="7" borderId="0" xfId="0" applyFont="1" applyFill="1" applyAlignment="1">
      <alignment horizontal="center"/>
    </xf>
    <xf numFmtId="0" fontId="118" fillId="7" borderId="0" xfId="0" applyFont="1" applyFill="1" applyAlignment="1">
      <alignment horizontal="center" vertical="center" wrapText="1"/>
    </xf>
    <xf numFmtId="0" fontId="79" fillId="7" borderId="0" xfId="0" applyFont="1" applyFill="1" applyAlignment="1">
      <alignment horizontal="center" wrapText="1"/>
    </xf>
    <xf numFmtId="0" fontId="139" fillId="7" borderId="0" xfId="0" applyFont="1" applyFill="1" applyAlignment="1">
      <alignment horizontal="center" vertical="top" wrapText="1"/>
    </xf>
    <xf numFmtId="0" fontId="87" fillId="7" borderId="0" xfId="0" applyFont="1" applyFill="1" applyAlignment="1">
      <alignment horizontal="left" vertical="top" wrapText="1"/>
    </xf>
    <xf numFmtId="9" fontId="108" fillId="7" borderId="17" xfId="2" applyFont="1" applyFill="1" applyBorder="1" applyAlignment="1" applyProtection="1">
      <alignment horizontal="center" vertical="center" wrapText="1"/>
    </xf>
    <xf numFmtId="0" fontId="26" fillId="0" borderId="20"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25" xfId="0" applyFont="1" applyBorder="1" applyAlignment="1">
      <alignment horizontal="center" vertical="center" wrapText="1"/>
    </xf>
    <xf numFmtId="0" fontId="73" fillId="0" borderId="18" xfId="0" applyFont="1" applyBorder="1" applyAlignment="1">
      <alignment horizontal="left" vertical="center" wrapText="1" indent="1"/>
    </xf>
    <xf numFmtId="0" fontId="73" fillId="0" borderId="28" xfId="0" applyFont="1" applyBorder="1" applyAlignment="1">
      <alignment horizontal="left" vertical="center" wrapText="1" indent="1"/>
    </xf>
    <xf numFmtId="0" fontId="73" fillId="0" borderId="19" xfId="0" applyFont="1" applyBorder="1" applyAlignment="1">
      <alignment horizontal="left" vertical="center" wrapText="1" indent="1"/>
    </xf>
    <xf numFmtId="0" fontId="64" fillId="0" borderId="18" xfId="0" applyFont="1" applyBorder="1" applyAlignment="1">
      <alignment horizontal="left" vertical="center" wrapText="1" indent="1"/>
    </xf>
    <xf numFmtId="0" fontId="64" fillId="0" borderId="19" xfId="0" applyFont="1" applyBorder="1" applyAlignment="1">
      <alignment horizontal="left" vertical="center" wrapText="1" indent="1"/>
    </xf>
    <xf numFmtId="0" fontId="60" fillId="7" borderId="0" xfId="0" applyFont="1" applyFill="1" applyAlignment="1">
      <alignment horizontal="center"/>
    </xf>
    <xf numFmtId="9" fontId="47" fillId="7" borderId="61" xfId="0" applyNumberFormat="1" applyFont="1" applyFill="1" applyBorder="1" applyAlignment="1">
      <alignment horizontal="center"/>
    </xf>
    <xf numFmtId="9" fontId="25" fillId="3" borderId="85" xfId="0" applyNumberFormat="1" applyFont="1" applyFill="1" applyBorder="1" applyAlignment="1">
      <alignment horizontal="center"/>
    </xf>
    <xf numFmtId="0" fontId="26" fillId="0" borderId="20" xfId="0" applyFont="1" applyBorder="1" applyAlignment="1">
      <alignment horizontal="left" vertical="center" wrapText="1"/>
    </xf>
    <xf numFmtId="0" fontId="26" fillId="0" borderId="21" xfId="0" applyFont="1" applyBorder="1" applyAlignment="1">
      <alignment horizontal="left" vertical="center" wrapText="1"/>
    </xf>
    <xf numFmtId="0" fontId="26" fillId="0" borderId="22" xfId="0" applyFont="1" applyBorder="1" applyAlignment="1">
      <alignment horizontal="left" vertical="center" wrapText="1"/>
    </xf>
    <xf numFmtId="0" fontId="26" fillId="0" borderId="27" xfId="0" applyFont="1" applyBorder="1" applyAlignment="1">
      <alignment horizontal="left" vertical="center" wrapText="1"/>
    </xf>
    <xf numFmtId="0" fontId="26" fillId="0" borderId="0" xfId="0" applyFont="1" applyAlignment="1">
      <alignment horizontal="left" vertical="center" wrapText="1"/>
    </xf>
    <xf numFmtId="0" fontId="26" fillId="0" borderId="26" xfId="0" applyFont="1" applyBorder="1" applyAlignment="1">
      <alignment horizontal="left" vertical="center" wrapText="1"/>
    </xf>
    <xf numFmtId="0" fontId="26" fillId="0" borderId="23" xfId="0" applyFont="1" applyBorder="1" applyAlignment="1">
      <alignment horizontal="left" vertical="center" wrapText="1"/>
    </xf>
    <xf numFmtId="0" fontId="26" fillId="0" borderId="24" xfId="0" applyFont="1" applyBorder="1" applyAlignment="1">
      <alignment horizontal="left" vertical="center" wrapText="1"/>
    </xf>
    <xf numFmtId="0" fontId="26" fillId="0" borderId="25"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9" fontId="116" fillId="0" borderId="18" xfId="2" applyFont="1" applyFill="1" applyBorder="1" applyAlignment="1" applyProtection="1">
      <alignment horizontal="center" vertical="center" wrapText="1"/>
    </xf>
    <xf numFmtId="9" fontId="116" fillId="0" borderId="19" xfId="2" applyFont="1" applyFill="1" applyBorder="1" applyAlignment="1" applyProtection="1">
      <alignment horizontal="center" vertical="center" wrapText="1"/>
    </xf>
    <xf numFmtId="0" fontId="103" fillId="0" borderId="0" xfId="0" applyFont="1" applyAlignment="1">
      <alignment horizontal="left" vertical="top" wrapText="1"/>
    </xf>
    <xf numFmtId="0" fontId="100" fillId="0" borderId="0" xfId="0" applyFont="1" applyAlignment="1">
      <alignment horizontal="left" vertical="center" wrapText="1"/>
    </xf>
    <xf numFmtId="0" fontId="11" fillId="0" borderId="15" xfId="0" applyFont="1" applyBorder="1" applyAlignment="1">
      <alignment horizontal="left" vertical="center" wrapText="1" indent="2"/>
    </xf>
    <xf numFmtId="9" fontId="108" fillId="0" borderId="18" xfId="2" applyFont="1" applyFill="1" applyBorder="1" applyAlignment="1" applyProtection="1">
      <alignment horizontal="center" vertical="center" wrapText="1"/>
    </xf>
    <xf numFmtId="9" fontId="108" fillId="0" borderId="19" xfId="2" applyFont="1" applyFill="1" applyBorder="1" applyAlignment="1" applyProtection="1">
      <alignment horizontal="center" vertical="center" wrapText="1"/>
    </xf>
    <xf numFmtId="0" fontId="109" fillId="7" borderId="0" xfId="0" applyFont="1" applyFill="1" applyAlignment="1">
      <alignment horizontal="left" vertical="top" wrapText="1"/>
    </xf>
    <xf numFmtId="0" fontId="107" fillId="7" borderId="0" xfId="0" applyFont="1" applyFill="1" applyAlignment="1">
      <alignment horizontal="left" vertical="center" wrapText="1"/>
    </xf>
  </cellXfs>
  <cellStyles count="4">
    <cellStyle name="Lien hypertexte" xfId="1" builtinId="8"/>
    <cellStyle name="Normal" xfId="0" builtinId="0"/>
    <cellStyle name="Normal 4 2" xfId="3" xr:uid="{B66EDFD5-3D44-4BF7-B118-5AD933A77DDE}"/>
    <cellStyle name="Pourcentage" xfId="2" builtinId="5"/>
  </cellStyles>
  <dxfs count="192">
    <dxf>
      <font>
        <b/>
        <i val="0"/>
        <color rgb="FFC00000"/>
      </font>
    </dxf>
    <dxf>
      <font>
        <color rgb="FF9C0006"/>
      </font>
      <fill>
        <patternFill>
          <bgColor rgb="FFFFC7CE"/>
        </patternFill>
      </fill>
    </dxf>
    <dxf>
      <font>
        <color theme="1"/>
      </font>
      <fill>
        <patternFill patternType="lightDown">
          <fgColor rgb="FFDBDBDB"/>
          <bgColor auto="1"/>
        </patternFill>
      </fill>
      <border>
        <left style="thin">
          <color theme="5"/>
        </left>
        <right style="thin">
          <color theme="5"/>
        </right>
        <top style="thin">
          <color theme="5"/>
        </top>
        <bottom style="thin">
          <color theme="5"/>
        </bottom>
        <vertical/>
        <horizontal/>
      </border>
    </dxf>
    <dxf>
      <font>
        <color rgb="FF9C5700"/>
      </font>
      <fill>
        <patternFill>
          <bgColor rgb="FFFFEB9C"/>
        </patternFill>
      </fill>
    </dxf>
    <dxf>
      <font>
        <color rgb="FF9C5700"/>
      </font>
      <fill>
        <patternFill>
          <bgColor rgb="FFFFEB9C"/>
        </patternFill>
      </fill>
    </dxf>
    <dxf>
      <font>
        <color theme="1"/>
      </font>
      <fill>
        <patternFill patternType="lightDown">
          <fgColor rgb="FFDBDBDB"/>
          <bgColor auto="1"/>
        </patternFill>
      </fill>
      <border>
        <left style="thin">
          <color theme="5"/>
        </left>
        <right style="thin">
          <color theme="5"/>
        </right>
        <top style="thin">
          <color theme="5"/>
        </top>
        <bottom style="thin">
          <color theme="5"/>
        </bottom>
        <vertical/>
        <horizontal/>
      </border>
    </dxf>
    <dxf>
      <font>
        <color rgb="FF9C5700"/>
      </font>
      <fill>
        <patternFill>
          <bgColor rgb="FFFFEB9C"/>
        </patternFill>
      </fill>
    </dxf>
    <dxf>
      <font>
        <color rgb="FF9C5700"/>
      </font>
      <fill>
        <patternFill>
          <bgColor rgb="FFFFEB9C"/>
        </patternFill>
      </fill>
    </dxf>
    <dxf>
      <font>
        <color theme="1"/>
      </font>
      <fill>
        <patternFill patternType="lightDown">
          <fgColor rgb="FFDBDBDB"/>
          <bgColor auto="1"/>
        </patternFill>
      </fill>
      <border>
        <left style="thin">
          <color theme="5"/>
        </left>
        <right style="thin">
          <color theme="5"/>
        </right>
        <top style="thin">
          <color theme="5"/>
        </top>
        <bottom style="thin">
          <color theme="5"/>
        </bottom>
        <vertical/>
        <horizontal/>
      </border>
    </dxf>
    <dxf>
      <font>
        <color rgb="FF9C5700"/>
      </font>
      <fill>
        <patternFill>
          <bgColor rgb="FFFFEB9C"/>
        </patternFill>
      </fill>
    </dxf>
    <dxf>
      <font>
        <b/>
        <i val="0"/>
      </font>
    </dxf>
    <dxf>
      <font>
        <color rgb="FF9C5700"/>
      </font>
      <fill>
        <patternFill>
          <bgColor rgb="FFFFEB9C"/>
        </patternFill>
      </fill>
    </dxf>
    <dxf>
      <font>
        <b/>
        <i val="0"/>
      </font>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val="0"/>
        <i/>
        <color theme="8" tint="0.59996337778862885"/>
      </font>
    </dxf>
    <dxf>
      <font>
        <color rgb="FF9C0006"/>
      </font>
      <fill>
        <patternFill>
          <bgColor rgb="FFFFC7CE"/>
        </patternFill>
      </fill>
    </dxf>
    <dxf>
      <font>
        <b val="0"/>
        <i/>
        <color theme="8" tint="0.59996337778862885"/>
      </font>
    </dxf>
    <dxf>
      <font>
        <b/>
        <i val="0"/>
      </font>
    </dxf>
    <dxf>
      <font>
        <b val="0"/>
        <i/>
        <color theme="0" tint="-0.499984740745262"/>
      </font>
      <fill>
        <patternFill>
          <bgColor theme="0" tint="-0.14996795556505021"/>
        </patternFill>
      </fill>
    </dxf>
    <dxf>
      <font>
        <b val="0"/>
        <i/>
        <color theme="8" tint="0.59996337778862885"/>
      </font>
    </dxf>
    <dxf>
      <font>
        <b/>
        <i val="0"/>
      </font>
    </dxf>
    <dxf>
      <font>
        <b/>
        <i val="0"/>
      </font>
    </dxf>
    <dxf>
      <font>
        <color rgb="FF9C0006"/>
      </font>
      <fill>
        <patternFill>
          <bgColor rgb="FFFFC7CE"/>
        </patternFill>
      </fill>
    </dxf>
    <dxf>
      <font>
        <b val="0"/>
        <i/>
        <color theme="8" tint="0.59996337778862885"/>
      </font>
    </dxf>
    <dxf>
      <font>
        <color rgb="FF9C0006"/>
      </font>
      <fill>
        <patternFill>
          <bgColor rgb="FFFFC7CE"/>
        </patternFill>
      </fill>
    </dxf>
    <dxf>
      <font>
        <b val="0"/>
        <i/>
        <color theme="8" tint="0.59996337778862885"/>
      </font>
    </dxf>
    <dxf>
      <font>
        <b/>
        <i val="0"/>
      </font>
    </dxf>
    <dxf>
      <font>
        <b/>
        <i val="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color theme="8" tint="0.59996337778862885"/>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ont>
        <b/>
        <i val="0"/>
        <color rgb="FF00B050"/>
      </font>
    </dxf>
    <dxf>
      <font>
        <b/>
        <i val="0"/>
        <color theme="1" tint="0.499984740745262"/>
      </font>
    </dxf>
    <dxf>
      <font>
        <b/>
        <i val="0"/>
        <color rgb="FFFFC000"/>
      </font>
    </dxf>
    <dxf>
      <font>
        <b/>
        <i val="0"/>
        <color rgb="FFFF0000"/>
      </font>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ont>
        <b/>
        <i val="0"/>
        <color rgb="FF00B050"/>
      </font>
    </dxf>
    <dxf>
      <font>
        <b/>
        <i val="0"/>
        <color theme="1" tint="0.499984740745262"/>
      </font>
    </dxf>
    <dxf>
      <font>
        <b/>
        <i val="0"/>
        <color rgb="FFFFC000"/>
      </font>
    </dxf>
    <dxf>
      <font>
        <b/>
        <i val="0"/>
        <color rgb="FFFF0000"/>
      </font>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ont>
        <b/>
        <i val="0"/>
        <color theme="1" tint="0.499984740745262"/>
      </font>
    </dxf>
    <dxf>
      <font>
        <b/>
        <i val="0"/>
        <color rgb="FFFFC000"/>
      </font>
    </dxf>
    <dxf>
      <font>
        <b/>
        <i val="0"/>
        <color rgb="FFFF0000"/>
      </font>
    </dxf>
    <dxf>
      <font>
        <b/>
        <i val="0"/>
        <color rgb="FF00B050"/>
      </font>
    </dxf>
    <dxf>
      <fill>
        <patternFill patternType="lightDown">
          <fgColor theme="0"/>
          <bgColor theme="1" tint="0.49998474074526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b/>
        <i val="0"/>
        <color rgb="FFFF0000"/>
      </font>
    </dxf>
    <dxf>
      <font>
        <b/>
        <i val="0"/>
        <color rgb="FFFFC000"/>
      </font>
    </dxf>
    <dxf>
      <font>
        <b/>
        <i val="0"/>
        <color theme="1" tint="0.499984740745262"/>
      </font>
    </dxf>
    <dxf>
      <font>
        <b/>
        <i val="0"/>
        <color rgb="FF00B050"/>
      </font>
    </dxf>
    <dxf>
      <fill>
        <patternFill patternType="lightDown">
          <fgColor theme="0"/>
          <bgColor theme="1" tint="0.499984740745262"/>
        </patternFill>
      </fill>
    </dxf>
    <dxf>
      <font>
        <b/>
        <i val="0"/>
        <color rgb="FFFFC000"/>
      </font>
    </dxf>
    <dxf>
      <font>
        <b/>
        <i val="0"/>
        <color theme="1" tint="0.499984740745262"/>
      </font>
    </dxf>
    <dxf>
      <font>
        <b/>
        <i val="0"/>
        <color rgb="FF00B050"/>
      </font>
    </dxf>
    <dxf>
      <font>
        <b/>
        <i val="0"/>
        <color rgb="FFFF0000"/>
      </font>
    </dxf>
    <dxf>
      <fill>
        <patternFill patternType="lightDown">
          <fgColor theme="0"/>
          <bgColor theme="1" tint="0.499984740745262"/>
        </patternFill>
      </fill>
    </dxf>
    <dxf>
      <fill>
        <patternFill patternType="lightDown">
          <fgColor theme="0"/>
          <bgColor theme="1" tint="0.499984740745262"/>
        </patternFill>
      </fill>
    </dxf>
    <dxf>
      <font>
        <b/>
        <i val="0"/>
        <color rgb="FF00B050"/>
      </font>
    </dxf>
    <dxf>
      <font>
        <b/>
        <i val="0"/>
        <color rgb="FFFF0000"/>
      </font>
    </dxf>
    <dxf>
      <font>
        <b/>
        <i val="0"/>
        <color rgb="FFFFC000"/>
      </font>
    </dxf>
    <dxf>
      <font>
        <b/>
        <i val="0"/>
        <color theme="1" tint="0.499984740745262"/>
      </font>
    </dxf>
    <dxf>
      <font>
        <b/>
        <i val="0"/>
        <color rgb="FFFF0000"/>
      </font>
    </dxf>
    <dxf>
      <font>
        <b/>
        <i val="0"/>
        <color rgb="FFFFC000"/>
      </font>
    </dxf>
    <dxf>
      <font>
        <b/>
        <i val="0"/>
        <color theme="1" tint="0.499984740745262"/>
      </font>
    </dxf>
    <dxf>
      <font>
        <b/>
        <i val="0"/>
        <color rgb="FF00B050"/>
      </font>
    </dxf>
    <dxf>
      <font>
        <b/>
        <i val="0"/>
        <color rgb="FF00B050"/>
      </font>
    </dxf>
    <dxf>
      <font>
        <b/>
        <i val="0"/>
        <color rgb="FFFF0000"/>
      </font>
    </dxf>
    <dxf>
      <font>
        <b/>
        <i val="0"/>
        <color rgb="FFFFC000"/>
      </font>
    </dxf>
    <dxf>
      <font>
        <b/>
        <i val="0"/>
        <color theme="1" tint="0.499984740745262"/>
      </font>
    </dxf>
    <dxf>
      <fill>
        <patternFill patternType="lightDown">
          <fgColor theme="0"/>
          <bgColor theme="1" tint="0.49998474074526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ont>
        <b/>
        <i val="0"/>
        <color rgb="FF00B050"/>
      </font>
    </dxf>
    <dxf>
      <font>
        <b/>
        <i val="0"/>
        <color rgb="FFFF0000"/>
      </font>
    </dxf>
    <dxf>
      <font>
        <b/>
        <i val="0"/>
        <color rgb="FFFFC000"/>
      </font>
    </dxf>
    <dxf>
      <font>
        <b/>
        <i val="0"/>
        <color theme="1" tint="0.499984740745262"/>
      </font>
    </dxf>
    <dxf>
      <fill>
        <patternFill>
          <bgColor theme="2" tint="-9.9948118533890809E-2"/>
        </patternFill>
      </fill>
    </dxf>
    <dxf>
      <fill>
        <patternFill>
          <bgColor theme="2" tint="-9.9948118533890809E-2"/>
        </patternFill>
      </fill>
    </dxf>
    <dxf>
      <fill>
        <patternFill>
          <bgColor theme="7" tint="0.7999816888943144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theme="1"/>
      </font>
      <fill>
        <patternFill patternType="lightDown">
          <fgColor rgb="FFDBDBDB"/>
          <bgColor auto="1"/>
        </patternFill>
      </fill>
      <border>
        <left style="thin">
          <color theme="5"/>
        </left>
        <right style="thin">
          <color theme="5"/>
        </right>
        <top style="thin">
          <color theme="5"/>
        </top>
        <bottom style="thin">
          <color theme="5"/>
        </bottom>
        <vertical/>
        <horizontal/>
      </border>
    </dxf>
    <dxf>
      <font>
        <color theme="1"/>
      </font>
      <fill>
        <patternFill patternType="lightDown">
          <fgColor rgb="FFDBDBDB"/>
          <bgColor auto="1"/>
        </patternFill>
      </fill>
      <border>
        <left style="thin">
          <color theme="5"/>
        </left>
        <right style="thin">
          <color theme="5"/>
        </right>
        <top style="thin">
          <color theme="5"/>
        </top>
        <bottom style="thin">
          <color theme="5"/>
        </bottom>
        <vertical/>
        <horizontal/>
      </border>
    </dxf>
    <dxf>
      <fill>
        <patternFill>
          <bgColor theme="7" tint="0.79998168889431442"/>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alignment vertical="top"/>
    </dxf>
    <dxf>
      <alignment vertical="top"/>
    </dxf>
    <dxf>
      <alignment vertical="top"/>
    </dxf>
    <dxf>
      <alignment vertical="top"/>
    </dxf>
    <dxf>
      <alignment vertical="top"/>
    </dxf>
    <dxf>
      <alignment wrapText="0"/>
    </dxf>
    <dxf>
      <alignment wrapText="0"/>
    </dxf>
    <dxf>
      <alignment wrapText="0"/>
    </dxf>
    <dxf>
      <alignment wrapText="0"/>
    </dxf>
    <dxf>
      <alignment wrapText="0"/>
    </dxf>
    <dxf>
      <alignment horizontal="left"/>
    </dxf>
    <dxf>
      <alignment horizontal="left"/>
    </dxf>
    <dxf>
      <alignment horizontal="left"/>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alignment vertical="center"/>
    </dxf>
    <dxf>
      <alignment vertical="center"/>
    </dxf>
    <dxf>
      <alignment wrapText="1"/>
    </dxf>
    <dxf>
      <alignment wrapText="1"/>
    </dxf>
    <dxf>
      <alignment vertical="top"/>
    </dxf>
    <dxf>
      <alignment vertical="top"/>
    </dxf>
    <dxf>
      <alignment vertical="top"/>
    </dxf>
    <dxf>
      <alignment wrapText="1"/>
    </dxf>
    <dxf>
      <alignment wrapText="1"/>
    </dxf>
    <dxf>
      <alignment wrapText="0"/>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s>
  <tableStyles count="0" defaultTableStyle="TableStyleMedium2" defaultPivotStyle="PivotStyleLight16"/>
  <colors>
    <mruColors>
      <color rgb="FF95C11F"/>
      <color rgb="FF164194"/>
      <color rgb="FFC6E76B"/>
      <color rgb="FFFBBD9B"/>
      <color rgb="FFDBDBDB"/>
      <color rgb="FFE5F4FB"/>
      <color rgb="FFD0EBF8"/>
      <color rgb="FFEEF7FC"/>
      <color rgb="FFA0A0A0"/>
      <color rgb="FF4E83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9.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06345571396912"/>
          <c:y val="0.21977817502774474"/>
          <c:w val="0.62529664760645642"/>
          <c:h val="0.75150582849191649"/>
        </c:manualLayout>
      </c:layout>
      <c:barChart>
        <c:barDir val="bar"/>
        <c:grouping val="stacked"/>
        <c:varyColors val="0"/>
        <c:ser>
          <c:idx val="0"/>
          <c:order val="0"/>
          <c:tx>
            <c:strRef>
              <c:f>'7 - Résultats'!$AN$185</c:f>
              <c:strCache>
                <c:ptCount val="1"/>
                <c:pt idx="0">
                  <c:v>oui</c:v>
                </c:pt>
              </c:strCache>
            </c:strRef>
          </c:tx>
          <c:spPr>
            <a:solidFill>
              <a:srgbClr val="C6E76B"/>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accent5"/>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Résultats'!$AK$191:$AK$196</c:f>
              <c:strCache>
                <c:ptCount val="6"/>
                <c:pt idx="0">
                  <c:v>Politique</c:v>
                </c:pt>
                <c:pt idx="1">
                  <c:v>PUI et autre local</c:v>
                </c:pt>
                <c:pt idx="2">
                  <c:v>Service 1</c:v>
                </c:pt>
                <c:pt idx="3">
                  <c:v>Service 2</c:v>
                </c:pt>
                <c:pt idx="4">
                  <c:v>Service 3</c:v>
                </c:pt>
                <c:pt idx="5">
                  <c:v>Service 4</c:v>
                </c:pt>
              </c:strCache>
            </c:strRef>
          </c:cat>
          <c:val>
            <c:numRef>
              <c:f>'7 - Résultats'!$AN$191:$AN$196</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485C-4332-92E2-60B25B4C6FCF}"/>
            </c:ext>
          </c:extLst>
        </c:ser>
        <c:ser>
          <c:idx val="2"/>
          <c:order val="1"/>
          <c:tx>
            <c:strRef>
              <c:f>'7 - Résultats'!$AP$185</c:f>
              <c:strCache>
                <c:ptCount val="1"/>
                <c:pt idx="0">
                  <c:v>partiel</c:v>
                </c:pt>
              </c:strCache>
            </c:strRef>
          </c:tx>
          <c:spPr>
            <a:solidFill>
              <a:srgbClr val="F2D528"/>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accent5"/>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Résultats'!$AK$191:$AK$196</c:f>
              <c:strCache>
                <c:ptCount val="6"/>
                <c:pt idx="0">
                  <c:v>Politique</c:v>
                </c:pt>
                <c:pt idx="1">
                  <c:v>PUI et autre local</c:v>
                </c:pt>
                <c:pt idx="2">
                  <c:v>Service 1</c:v>
                </c:pt>
                <c:pt idx="3">
                  <c:v>Service 2</c:v>
                </c:pt>
                <c:pt idx="4">
                  <c:v>Service 3</c:v>
                </c:pt>
                <c:pt idx="5">
                  <c:v>Service 4</c:v>
                </c:pt>
              </c:strCache>
            </c:strRef>
          </c:cat>
          <c:val>
            <c:numRef>
              <c:f>'7 - Résultats'!$AP$191:$AP$196</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485C-4332-92E2-60B25B4C6FCF}"/>
            </c:ext>
          </c:extLst>
        </c:ser>
        <c:ser>
          <c:idx val="1"/>
          <c:order val="2"/>
          <c:tx>
            <c:strRef>
              <c:f>'7 - Résultats'!$AO$185</c:f>
              <c:strCache>
                <c:ptCount val="1"/>
                <c:pt idx="0">
                  <c:v>non</c:v>
                </c:pt>
              </c:strCache>
            </c:strRef>
          </c:tx>
          <c:spPr>
            <a:solidFill>
              <a:srgbClr val="F6752A"/>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accent5"/>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Résultats'!$AK$191:$AK$196</c:f>
              <c:strCache>
                <c:ptCount val="6"/>
                <c:pt idx="0">
                  <c:v>Politique</c:v>
                </c:pt>
                <c:pt idx="1">
                  <c:v>PUI et autre local</c:v>
                </c:pt>
                <c:pt idx="2">
                  <c:v>Service 1</c:v>
                </c:pt>
                <c:pt idx="3">
                  <c:v>Service 2</c:v>
                </c:pt>
                <c:pt idx="4">
                  <c:v>Service 3</c:v>
                </c:pt>
                <c:pt idx="5">
                  <c:v>Service 4</c:v>
                </c:pt>
              </c:strCache>
            </c:strRef>
          </c:cat>
          <c:val>
            <c:numRef>
              <c:f>'7 - Résultats'!$AO$191:$AO$196</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485C-4332-92E2-60B25B4C6FCF}"/>
            </c:ext>
          </c:extLst>
        </c:ser>
        <c:ser>
          <c:idx val="4"/>
          <c:order val="3"/>
          <c:tx>
            <c:strRef>
              <c:f>'7 - Résultats'!$AR$185</c:f>
              <c:strCache>
                <c:ptCount val="1"/>
                <c:pt idx="0">
                  <c:v>non répondu</c:v>
                </c:pt>
              </c:strCache>
            </c:strRef>
          </c:tx>
          <c:spPr>
            <a:solidFill>
              <a:srgbClr val="FF99FF"/>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accent5"/>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Résultats'!$AK$191:$AK$196</c:f>
              <c:strCache>
                <c:ptCount val="6"/>
                <c:pt idx="0">
                  <c:v>Politique</c:v>
                </c:pt>
                <c:pt idx="1">
                  <c:v>PUI et autre local</c:v>
                </c:pt>
                <c:pt idx="2">
                  <c:v>Service 1</c:v>
                </c:pt>
                <c:pt idx="3">
                  <c:v>Service 2</c:v>
                </c:pt>
                <c:pt idx="4">
                  <c:v>Service 3</c:v>
                </c:pt>
                <c:pt idx="5">
                  <c:v>Service 4</c:v>
                </c:pt>
              </c:strCache>
            </c:strRef>
          </c:cat>
          <c:val>
            <c:numRef>
              <c:f>'7 - Résultats'!$AR$191:$AR$196</c:f>
              <c:numCache>
                <c:formatCode>General</c:formatCode>
                <c:ptCount val="6"/>
                <c:pt idx="0">
                  <c:v>31</c:v>
                </c:pt>
                <c:pt idx="1">
                  <c:v>18</c:v>
                </c:pt>
                <c:pt idx="2">
                  <c:v>30</c:v>
                </c:pt>
                <c:pt idx="3">
                  <c:v>30</c:v>
                </c:pt>
                <c:pt idx="4">
                  <c:v>30</c:v>
                </c:pt>
                <c:pt idx="5">
                  <c:v>30</c:v>
                </c:pt>
              </c:numCache>
            </c:numRef>
          </c:val>
          <c:extLst>
            <c:ext xmlns:c16="http://schemas.microsoft.com/office/drawing/2014/chart" uri="{C3380CC4-5D6E-409C-BE32-E72D297353CC}">
              <c16:uniqueId val="{00000004-485C-4332-92E2-60B25B4C6FCF}"/>
            </c:ext>
          </c:extLst>
        </c:ser>
        <c:ser>
          <c:idx val="3"/>
          <c:order val="4"/>
          <c:tx>
            <c:strRef>
              <c:f>'7 - Résultats'!$AQ$185</c:f>
              <c:strCache>
                <c:ptCount val="1"/>
                <c:pt idx="0">
                  <c:v>non applicable</c:v>
                </c:pt>
              </c:strCache>
              <c:extLst xmlns:c15="http://schemas.microsoft.com/office/drawing/2012/chart"/>
            </c:strRef>
          </c:tx>
          <c:spPr>
            <a:solidFill>
              <a:schemeClr val="accent2">
                <a:lumMod val="20000"/>
                <a:lumOff val="80000"/>
              </a:schemeClr>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accent5"/>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Résultats'!$AK$191:$AK$196</c:f>
              <c:strCache>
                <c:ptCount val="6"/>
                <c:pt idx="0">
                  <c:v>Politique</c:v>
                </c:pt>
                <c:pt idx="1">
                  <c:v>PUI et autre local</c:v>
                </c:pt>
                <c:pt idx="2">
                  <c:v>Service 1</c:v>
                </c:pt>
                <c:pt idx="3">
                  <c:v>Service 2</c:v>
                </c:pt>
                <c:pt idx="4">
                  <c:v>Service 3</c:v>
                </c:pt>
                <c:pt idx="5">
                  <c:v>Service 4</c:v>
                </c:pt>
              </c:strCache>
              <c:extLst xmlns:c15="http://schemas.microsoft.com/office/drawing/2012/chart"/>
            </c:strRef>
          </c:cat>
          <c:val>
            <c:numRef>
              <c:f>'7 - Résultats'!$AQ$191:$AQ$196</c:f>
              <c:numCache>
                <c:formatCode>General</c:formatCode>
                <c:ptCount val="6"/>
                <c:pt idx="0">
                  <c:v>0</c:v>
                </c:pt>
                <c:pt idx="1">
                  <c:v>0</c:v>
                </c:pt>
                <c:pt idx="2">
                  <c:v>0</c:v>
                </c:pt>
                <c:pt idx="3">
                  <c:v>0</c:v>
                </c:pt>
                <c:pt idx="4">
                  <c:v>0</c:v>
                </c:pt>
                <c:pt idx="5">
                  <c:v>0</c:v>
                </c:pt>
              </c:numCache>
              <c:extLst xmlns:c15="http://schemas.microsoft.com/office/drawing/2012/chart"/>
            </c:numRef>
          </c:val>
          <c:extLst xmlns:c15="http://schemas.microsoft.com/office/drawing/2012/chart">
            <c:ext xmlns:c16="http://schemas.microsoft.com/office/drawing/2014/chart" uri="{C3380CC4-5D6E-409C-BE32-E72D297353CC}">
              <c16:uniqueId val="{00000003-485C-4332-92E2-60B25B4C6FCF}"/>
            </c:ext>
          </c:extLst>
        </c:ser>
        <c:ser>
          <c:idx val="5"/>
          <c:order val="5"/>
          <c:tx>
            <c:strRef>
              <c:f>'7 - Résultats'!$AS$185</c:f>
              <c:strCache>
                <c:ptCount val="1"/>
                <c:pt idx="0">
                  <c:v>colonne vide</c:v>
                </c:pt>
              </c:strCache>
            </c:strRef>
          </c:tx>
          <c:spPr>
            <a:solidFill>
              <a:schemeClr val="accent6"/>
            </a:solidFill>
            <a:ln>
              <a:noFill/>
            </a:ln>
            <a:effectLst/>
          </c:spPr>
          <c:invertIfNegative val="0"/>
          <c:dLbls>
            <c:dLbl>
              <c:idx val="0"/>
              <c:tx>
                <c:rich>
                  <a:bodyPr/>
                  <a:lstStyle/>
                  <a:p>
                    <a:fld id="{B68EF1E6-BFB6-40B6-9B65-F0B6BF2ACEB4}" type="CELLRANGE">
                      <a:rPr lang="en-US"/>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485C-4332-92E2-60B25B4C6FCF}"/>
                </c:ext>
              </c:extLst>
            </c:dLbl>
            <c:dLbl>
              <c:idx val="1"/>
              <c:tx>
                <c:rich>
                  <a:bodyPr/>
                  <a:lstStyle/>
                  <a:p>
                    <a:fld id="{2405AA6F-E311-424C-BE09-A3A54098DEFC}"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485C-4332-92E2-60B25B4C6FCF}"/>
                </c:ext>
              </c:extLst>
            </c:dLbl>
            <c:dLbl>
              <c:idx val="2"/>
              <c:tx>
                <c:rich>
                  <a:bodyPr/>
                  <a:lstStyle/>
                  <a:p>
                    <a:fld id="{EBB34993-3F41-4B52-BED8-E036A7A76B7C}"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485C-4332-92E2-60B25B4C6FCF}"/>
                </c:ext>
              </c:extLst>
            </c:dLbl>
            <c:dLbl>
              <c:idx val="3"/>
              <c:tx>
                <c:rich>
                  <a:bodyPr/>
                  <a:lstStyle/>
                  <a:p>
                    <a:fld id="{85CA11F3-74B0-4321-B1F7-7155010B1CF4}"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485C-4332-92E2-60B25B4C6FCF}"/>
                </c:ext>
              </c:extLst>
            </c:dLbl>
            <c:dLbl>
              <c:idx val="4"/>
              <c:tx>
                <c:rich>
                  <a:bodyPr/>
                  <a:lstStyle/>
                  <a:p>
                    <a:fld id="{D6414FB1-EA05-4802-9407-4D17F2B4269A}"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485C-4332-92E2-60B25B4C6FCF}"/>
                </c:ext>
              </c:extLst>
            </c:dLbl>
            <c:dLbl>
              <c:idx val="5"/>
              <c:tx>
                <c:rich>
                  <a:bodyPr/>
                  <a:lstStyle/>
                  <a:p>
                    <a:fld id="{DE3E1E99-226A-4ADC-BDB8-FDE1C5A62234}"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485C-4332-92E2-60B25B4C6FCF}"/>
                </c:ext>
              </c:extLst>
            </c:dLbl>
            <c:spPr>
              <a:noFill/>
              <a:ln>
                <a:noFill/>
              </a:ln>
              <a:effectLst/>
            </c:spPr>
            <c:txPr>
              <a:bodyPr rot="0" spcFirstLastPara="1" vertOverflow="ellipsis" vert="horz" wrap="square" lIns="38100" tIns="19050" rIns="38100" bIns="19050" anchor="ctr" anchorCtr="1">
                <a:spAutoFit/>
              </a:bodyPr>
              <a:lstStyle/>
              <a:p>
                <a:pPr>
                  <a:defRPr sz="1800" b="1" i="0" u="sng" strike="noStrike" kern="1200" baseline="0">
                    <a:solidFill>
                      <a:schemeClr val="accent5"/>
                    </a:solidFill>
                    <a:latin typeface="+mn-lt"/>
                    <a:ea typeface="+mn-ea"/>
                    <a:cs typeface="+mn-cs"/>
                  </a:defRPr>
                </a:pPr>
                <a:endParaRPr lang="fr-FR"/>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'7 - Résultats'!$AK$191:$AK$196</c:f>
              <c:strCache>
                <c:ptCount val="6"/>
                <c:pt idx="0">
                  <c:v>Politique</c:v>
                </c:pt>
                <c:pt idx="1">
                  <c:v>PUI et autre local</c:v>
                </c:pt>
                <c:pt idx="2">
                  <c:v>Service 1</c:v>
                </c:pt>
                <c:pt idx="3">
                  <c:v>Service 2</c:v>
                </c:pt>
                <c:pt idx="4">
                  <c:v>Service 3</c:v>
                </c:pt>
                <c:pt idx="5">
                  <c:v>Service 4</c:v>
                </c:pt>
              </c:strCache>
            </c:strRef>
          </c:cat>
          <c:val>
            <c:numRef>
              <c:f>'7 - Résultats'!$AS$191:$AS$196</c:f>
              <c:numCache>
                <c:formatCode>General</c:formatCode>
                <c:ptCount val="6"/>
                <c:pt idx="0">
                  <c:v>0</c:v>
                </c:pt>
                <c:pt idx="1">
                  <c:v>0</c:v>
                </c:pt>
                <c:pt idx="2">
                  <c:v>0</c:v>
                </c:pt>
                <c:pt idx="3">
                  <c:v>0</c:v>
                </c:pt>
                <c:pt idx="4">
                  <c:v>0</c:v>
                </c:pt>
                <c:pt idx="5">
                  <c:v>0</c:v>
                </c:pt>
              </c:numCache>
            </c:numRef>
          </c:val>
          <c:extLst>
            <c:ext xmlns:c15="http://schemas.microsoft.com/office/drawing/2012/chart" uri="{02D57815-91ED-43cb-92C2-25804820EDAC}">
              <c15:datalabelsRange>
                <c15:f>'7 - Résultats'!$AU$191:$AU$196</c15:f>
                <c15:dlblRangeCache>
                  <c:ptCount val="6"/>
                  <c:pt idx="0">
                    <c:v>moy. = 0% (0/31)</c:v>
                  </c:pt>
                  <c:pt idx="1">
                    <c:v>moy. = 0% (0/18)</c:v>
                  </c:pt>
                  <c:pt idx="2">
                    <c:v>moy. = NC (0/30)</c:v>
                  </c:pt>
                  <c:pt idx="3">
                    <c:v>moy. = NC (0/30)</c:v>
                  </c:pt>
                  <c:pt idx="4">
                    <c:v>moy. = NC (0/30)</c:v>
                  </c:pt>
                  <c:pt idx="5">
                    <c:v>moy. = NC (0/30)</c:v>
                  </c:pt>
                </c15:dlblRangeCache>
              </c15:datalabelsRange>
            </c:ext>
            <c:ext xmlns:c16="http://schemas.microsoft.com/office/drawing/2014/chart" uri="{C3380CC4-5D6E-409C-BE32-E72D297353CC}">
              <c16:uniqueId val="{00000005-485C-4332-92E2-60B25B4C6FCF}"/>
            </c:ext>
          </c:extLst>
        </c:ser>
        <c:dLbls>
          <c:dLblPos val="ctr"/>
          <c:showLegendKey val="0"/>
          <c:showVal val="1"/>
          <c:showCatName val="0"/>
          <c:showSerName val="0"/>
          <c:showPercent val="0"/>
          <c:showBubbleSize val="0"/>
        </c:dLbls>
        <c:gapWidth val="50"/>
        <c:overlap val="100"/>
        <c:axId val="1247725632"/>
        <c:axId val="1247738112"/>
        <c:extLst/>
      </c:barChart>
      <c:catAx>
        <c:axId val="124772563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accent5"/>
                </a:solidFill>
                <a:latin typeface="+mn-lt"/>
                <a:ea typeface="+mn-ea"/>
                <a:cs typeface="+mn-cs"/>
              </a:defRPr>
            </a:pPr>
            <a:endParaRPr lang="fr-FR"/>
          </a:p>
        </c:txPr>
        <c:crossAx val="1247738112"/>
        <c:crosses val="autoZero"/>
        <c:auto val="1"/>
        <c:lblAlgn val="ctr"/>
        <c:lblOffset val="100"/>
        <c:noMultiLvlLbl val="0"/>
      </c:catAx>
      <c:valAx>
        <c:axId val="1247738112"/>
        <c:scaling>
          <c:orientation val="minMax"/>
        </c:scaling>
        <c:delete val="1"/>
        <c:axPos val="t"/>
        <c:numFmt formatCode="General" sourceLinked="1"/>
        <c:majorTickMark val="none"/>
        <c:minorTickMark val="none"/>
        <c:tickLblPos val="nextTo"/>
        <c:crossAx val="1247725632"/>
        <c:crosses val="autoZero"/>
        <c:crossBetween val="between"/>
      </c:valAx>
      <c:spPr>
        <a:noFill/>
        <a:ln>
          <a:noFill/>
        </a:ln>
        <a:effectLst/>
      </c:spPr>
    </c:plotArea>
    <c:legend>
      <c:legendPos val="b"/>
      <c:legendEntry>
        <c:idx val="4"/>
        <c:txPr>
          <a:bodyPr rot="0" spcFirstLastPara="1" vertOverflow="ellipsis" vert="horz" wrap="square" anchor="ctr" anchorCtr="1"/>
          <a:lstStyle/>
          <a:p>
            <a:pPr>
              <a:defRPr sz="2000" b="1" i="0" u="none" strike="noStrike" kern="1200" baseline="0">
                <a:solidFill>
                  <a:schemeClr val="tx1"/>
                </a:solidFill>
                <a:latin typeface="+mn-lt"/>
                <a:ea typeface="+mn-ea"/>
                <a:cs typeface="+mn-cs"/>
              </a:defRPr>
            </a:pPr>
            <a:endParaRPr lang="fr-FR"/>
          </a:p>
        </c:txPr>
      </c:legendEntry>
      <c:legendEntry>
        <c:idx val="5"/>
        <c:delete val="1"/>
      </c:legendEntry>
      <c:layout>
        <c:manualLayout>
          <c:xMode val="edge"/>
          <c:yMode val="edge"/>
          <c:x val="0.10732943042991465"/>
          <c:y val="8.092159038802757E-2"/>
          <c:w val="0.79404579279845322"/>
          <c:h val="0.10383052339507086"/>
        </c:manualLayout>
      </c:layout>
      <c:overlay val="0"/>
      <c:spPr>
        <a:noFill/>
        <a:ln>
          <a:noFill/>
        </a:ln>
        <a:effectLst/>
      </c:spPr>
      <c:txPr>
        <a:bodyPr rot="0" spcFirstLastPara="1" vertOverflow="ellipsis" vert="horz" wrap="square" anchor="ctr" anchorCtr="1"/>
        <a:lstStyle/>
        <a:p>
          <a:pPr>
            <a:defRPr sz="2000" b="1" i="0" u="none" strike="noStrike" kern="1200" baseline="0">
              <a:solidFill>
                <a:schemeClr val="accent5"/>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526183828182788"/>
          <c:y val="0.23820007125001239"/>
          <c:w val="0.60740968599055711"/>
          <c:h val="0.75346613928447848"/>
        </c:manualLayout>
      </c:layout>
      <c:barChart>
        <c:barDir val="bar"/>
        <c:grouping val="stacked"/>
        <c:varyColors val="0"/>
        <c:ser>
          <c:idx val="0"/>
          <c:order val="0"/>
          <c:tx>
            <c:strRef>
              <c:f>'7 - Résultats'!$AN$208</c:f>
              <c:strCache>
                <c:ptCount val="1"/>
                <c:pt idx="0">
                  <c:v>oui</c:v>
                </c:pt>
              </c:strCache>
            </c:strRef>
          </c:tx>
          <c:spPr>
            <a:solidFill>
              <a:srgbClr val="C6E76B"/>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accent5"/>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Résultats'!$AK$209:$AK$214</c:f>
              <c:strCache>
                <c:ptCount val="6"/>
                <c:pt idx="0">
                  <c:v>Politique</c:v>
                </c:pt>
                <c:pt idx="1">
                  <c:v>PUI et autre local</c:v>
                </c:pt>
                <c:pt idx="2">
                  <c:v>Service 1</c:v>
                </c:pt>
                <c:pt idx="3">
                  <c:v>Service 2</c:v>
                </c:pt>
                <c:pt idx="4">
                  <c:v>Service 3</c:v>
                </c:pt>
                <c:pt idx="5">
                  <c:v>Service 4</c:v>
                </c:pt>
              </c:strCache>
            </c:strRef>
          </c:cat>
          <c:val>
            <c:numRef>
              <c:f>'7 - Résultats'!$AN$209:$AN$214</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DDE5-46FB-9517-AC16B6CCB3A1}"/>
            </c:ext>
          </c:extLst>
        </c:ser>
        <c:ser>
          <c:idx val="2"/>
          <c:order val="1"/>
          <c:tx>
            <c:strRef>
              <c:f>'7 - Résultats'!$AP$208</c:f>
              <c:strCache>
                <c:ptCount val="1"/>
                <c:pt idx="0">
                  <c:v>partiel</c:v>
                </c:pt>
              </c:strCache>
            </c:strRef>
          </c:tx>
          <c:spPr>
            <a:solidFill>
              <a:srgbClr val="FBB11F"/>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Résultats'!$AK$209:$AK$214</c:f>
              <c:strCache>
                <c:ptCount val="6"/>
                <c:pt idx="0">
                  <c:v>Politique</c:v>
                </c:pt>
                <c:pt idx="1">
                  <c:v>PUI et autre local</c:v>
                </c:pt>
                <c:pt idx="2">
                  <c:v>Service 1</c:v>
                </c:pt>
                <c:pt idx="3">
                  <c:v>Service 2</c:v>
                </c:pt>
                <c:pt idx="4">
                  <c:v>Service 3</c:v>
                </c:pt>
                <c:pt idx="5">
                  <c:v>Service 4</c:v>
                </c:pt>
              </c:strCache>
            </c:strRef>
          </c:cat>
          <c:val>
            <c:numRef>
              <c:f>'7 - Résultats'!$AP$209:$AP$214</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DDE5-46FB-9517-AC16B6CCB3A1}"/>
            </c:ext>
          </c:extLst>
        </c:ser>
        <c:ser>
          <c:idx val="1"/>
          <c:order val="2"/>
          <c:tx>
            <c:strRef>
              <c:f>'7 - Résultats'!$AO$208</c:f>
              <c:strCache>
                <c:ptCount val="1"/>
                <c:pt idx="0">
                  <c:v>non</c:v>
                </c:pt>
              </c:strCache>
            </c:strRef>
          </c:tx>
          <c:spPr>
            <a:solidFill>
              <a:srgbClr val="F6752A"/>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accent5"/>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Résultats'!$AK$209:$AK$214</c:f>
              <c:strCache>
                <c:ptCount val="6"/>
                <c:pt idx="0">
                  <c:v>Politique</c:v>
                </c:pt>
                <c:pt idx="1">
                  <c:v>PUI et autre local</c:v>
                </c:pt>
                <c:pt idx="2">
                  <c:v>Service 1</c:v>
                </c:pt>
                <c:pt idx="3">
                  <c:v>Service 2</c:v>
                </c:pt>
                <c:pt idx="4">
                  <c:v>Service 3</c:v>
                </c:pt>
                <c:pt idx="5">
                  <c:v>Service 4</c:v>
                </c:pt>
              </c:strCache>
            </c:strRef>
          </c:cat>
          <c:val>
            <c:numRef>
              <c:f>'7 - Résultats'!$AO$209:$AO$214</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DDE5-46FB-9517-AC16B6CCB3A1}"/>
            </c:ext>
          </c:extLst>
        </c:ser>
        <c:ser>
          <c:idx val="4"/>
          <c:order val="3"/>
          <c:tx>
            <c:strRef>
              <c:f>'7 - Résultats'!$AR$208</c:f>
              <c:strCache>
                <c:ptCount val="1"/>
                <c:pt idx="0">
                  <c:v>non répondu</c:v>
                </c:pt>
              </c:strCache>
            </c:strRef>
          </c:tx>
          <c:spPr>
            <a:solidFill>
              <a:srgbClr val="FF99FF"/>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accent5"/>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Résultats'!$AK$209:$AK$214</c:f>
              <c:strCache>
                <c:ptCount val="6"/>
                <c:pt idx="0">
                  <c:v>Politique</c:v>
                </c:pt>
                <c:pt idx="1">
                  <c:v>PUI et autre local</c:v>
                </c:pt>
                <c:pt idx="2">
                  <c:v>Service 1</c:v>
                </c:pt>
                <c:pt idx="3">
                  <c:v>Service 2</c:v>
                </c:pt>
                <c:pt idx="4">
                  <c:v>Service 3</c:v>
                </c:pt>
                <c:pt idx="5">
                  <c:v>Service 4</c:v>
                </c:pt>
              </c:strCache>
            </c:strRef>
          </c:cat>
          <c:val>
            <c:numRef>
              <c:f>'7 - Résultats'!$AR$209:$AR$214</c:f>
              <c:numCache>
                <c:formatCode>General</c:formatCode>
                <c:ptCount val="6"/>
                <c:pt idx="0">
                  <c:v>19</c:v>
                </c:pt>
                <c:pt idx="1">
                  <c:v>7</c:v>
                </c:pt>
                <c:pt idx="2">
                  <c:v>11</c:v>
                </c:pt>
                <c:pt idx="3">
                  <c:v>11</c:v>
                </c:pt>
                <c:pt idx="4">
                  <c:v>11</c:v>
                </c:pt>
                <c:pt idx="5">
                  <c:v>11</c:v>
                </c:pt>
              </c:numCache>
            </c:numRef>
          </c:val>
          <c:extLst>
            <c:ext xmlns:c16="http://schemas.microsoft.com/office/drawing/2014/chart" uri="{C3380CC4-5D6E-409C-BE32-E72D297353CC}">
              <c16:uniqueId val="{00000004-DDE5-46FB-9517-AC16B6CCB3A1}"/>
            </c:ext>
          </c:extLst>
        </c:ser>
        <c:ser>
          <c:idx val="3"/>
          <c:order val="4"/>
          <c:tx>
            <c:strRef>
              <c:f>'7 - Résultats'!$AQ$208</c:f>
              <c:strCache>
                <c:ptCount val="1"/>
                <c:pt idx="0">
                  <c:v>non applicable</c:v>
                </c:pt>
              </c:strCache>
              <c:extLst xmlns:c15="http://schemas.microsoft.com/office/drawing/2012/chart"/>
            </c:strRef>
          </c:tx>
          <c:spPr>
            <a:solidFill>
              <a:schemeClr val="bg1">
                <a:lumMod val="85000"/>
              </a:schemeClr>
            </a:solidFill>
            <a:ln>
              <a:noFill/>
            </a:ln>
            <a:effectLst/>
          </c:spPr>
          <c:invertIfNegative val="0"/>
          <c:dLbls>
            <c:numFmt formatCode="0\ ;\-0\ ;;\ @" sourceLinked="0"/>
            <c:spPr>
              <a:noFill/>
              <a:ln>
                <a:noFill/>
              </a:ln>
              <a:effectLst/>
            </c:spPr>
            <c:txPr>
              <a:bodyPr rot="0" spcFirstLastPara="1" vertOverflow="ellipsis" vert="horz" wrap="square" lIns="38100" tIns="19050" rIns="38100" bIns="19050" anchor="ctr" anchorCtr="1">
                <a:spAutoFit/>
              </a:bodyPr>
              <a:lstStyle/>
              <a:p>
                <a:pPr>
                  <a:defRPr sz="1800" b="1" i="0" u="none" strike="noStrike" kern="1200" baseline="0">
                    <a:solidFill>
                      <a:schemeClr val="tx1">
                        <a:lumMod val="75000"/>
                        <a:lumOff val="25000"/>
                      </a:schemeClr>
                    </a:solidFill>
                    <a:latin typeface="+mn-lt"/>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'7 - Résultats'!$AK$209:$AK$214</c:f>
              <c:strCache>
                <c:ptCount val="6"/>
                <c:pt idx="0">
                  <c:v>Politique</c:v>
                </c:pt>
                <c:pt idx="1">
                  <c:v>PUI et autre local</c:v>
                </c:pt>
                <c:pt idx="2">
                  <c:v>Service 1</c:v>
                </c:pt>
                <c:pt idx="3">
                  <c:v>Service 2</c:v>
                </c:pt>
                <c:pt idx="4">
                  <c:v>Service 3</c:v>
                </c:pt>
                <c:pt idx="5">
                  <c:v>Service 4</c:v>
                </c:pt>
              </c:strCache>
              <c:extLst xmlns:c15="http://schemas.microsoft.com/office/drawing/2012/chart"/>
            </c:strRef>
          </c:cat>
          <c:val>
            <c:numRef>
              <c:f>'7 - Résultats'!$AQ$209:$AQ$214</c:f>
              <c:numCache>
                <c:formatCode>General</c:formatCode>
                <c:ptCount val="6"/>
                <c:pt idx="0">
                  <c:v>0</c:v>
                </c:pt>
                <c:pt idx="1">
                  <c:v>0</c:v>
                </c:pt>
                <c:pt idx="2">
                  <c:v>0</c:v>
                </c:pt>
                <c:pt idx="3">
                  <c:v>0</c:v>
                </c:pt>
                <c:pt idx="4">
                  <c:v>0</c:v>
                </c:pt>
                <c:pt idx="5">
                  <c:v>0</c:v>
                </c:pt>
              </c:numCache>
              <c:extLst xmlns:c15="http://schemas.microsoft.com/office/drawing/2012/chart"/>
            </c:numRef>
          </c:val>
          <c:extLst xmlns:c15="http://schemas.microsoft.com/office/drawing/2012/chart">
            <c:ext xmlns:c16="http://schemas.microsoft.com/office/drawing/2014/chart" uri="{C3380CC4-5D6E-409C-BE32-E72D297353CC}">
              <c16:uniqueId val="{00000003-DDE5-46FB-9517-AC16B6CCB3A1}"/>
            </c:ext>
          </c:extLst>
        </c:ser>
        <c:ser>
          <c:idx val="5"/>
          <c:order val="5"/>
          <c:tx>
            <c:strRef>
              <c:f>'7 - Résultats'!$AS$208</c:f>
              <c:strCache>
                <c:ptCount val="1"/>
                <c:pt idx="0">
                  <c:v>colonne vide</c:v>
                </c:pt>
              </c:strCache>
            </c:strRef>
          </c:tx>
          <c:spPr>
            <a:solidFill>
              <a:schemeClr val="accent6"/>
            </a:solidFill>
            <a:ln>
              <a:noFill/>
            </a:ln>
            <a:effectLst/>
          </c:spPr>
          <c:invertIfNegative val="0"/>
          <c:dLbls>
            <c:dLbl>
              <c:idx val="0"/>
              <c:tx>
                <c:rich>
                  <a:bodyPr/>
                  <a:lstStyle/>
                  <a:p>
                    <a:fld id="{4F170E1E-E253-4D5E-B167-26742FE7D471}" type="CELLRANGE">
                      <a:rPr lang="en-US"/>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DDE5-46FB-9517-AC16B6CCB3A1}"/>
                </c:ext>
              </c:extLst>
            </c:dLbl>
            <c:dLbl>
              <c:idx val="1"/>
              <c:tx>
                <c:rich>
                  <a:bodyPr/>
                  <a:lstStyle/>
                  <a:p>
                    <a:fld id="{108DA23C-4853-4BCE-9727-2696F7E2F46A}"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DE5-46FB-9517-AC16B6CCB3A1}"/>
                </c:ext>
              </c:extLst>
            </c:dLbl>
            <c:dLbl>
              <c:idx val="2"/>
              <c:tx>
                <c:rich>
                  <a:bodyPr/>
                  <a:lstStyle/>
                  <a:p>
                    <a:fld id="{28854B1F-58A5-472E-A7FF-D43303DA2533}"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DE5-46FB-9517-AC16B6CCB3A1}"/>
                </c:ext>
              </c:extLst>
            </c:dLbl>
            <c:dLbl>
              <c:idx val="3"/>
              <c:tx>
                <c:rich>
                  <a:bodyPr/>
                  <a:lstStyle/>
                  <a:p>
                    <a:fld id="{D8839B5D-249F-4202-84D3-1580AD4FA4A6}"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DE5-46FB-9517-AC16B6CCB3A1}"/>
                </c:ext>
              </c:extLst>
            </c:dLbl>
            <c:dLbl>
              <c:idx val="4"/>
              <c:tx>
                <c:rich>
                  <a:bodyPr/>
                  <a:lstStyle/>
                  <a:p>
                    <a:fld id="{748C459C-F534-4903-B61F-8902B6685D6C}"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DE5-46FB-9517-AC16B6CCB3A1}"/>
                </c:ext>
              </c:extLst>
            </c:dLbl>
            <c:dLbl>
              <c:idx val="5"/>
              <c:tx>
                <c:rich>
                  <a:bodyPr/>
                  <a:lstStyle/>
                  <a:p>
                    <a:fld id="{14C82647-2DF5-4D27-8468-442D38E48BF6}" type="CELLRANGE">
                      <a:rPr lang="fr-FR"/>
                      <a:pPr/>
                      <a:t>[PLAGECELL]</a:t>
                    </a:fld>
                    <a:endParaRPr lang="fr-FR"/>
                  </a:p>
                </c:rich>
              </c:tx>
              <c:dLblPos val="inBase"/>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DE5-46FB-9517-AC16B6CCB3A1}"/>
                </c:ext>
              </c:extLst>
            </c:dLbl>
            <c:spPr>
              <a:noFill/>
              <a:ln>
                <a:noFill/>
              </a:ln>
              <a:effectLst/>
            </c:spPr>
            <c:txPr>
              <a:bodyPr rot="0" spcFirstLastPara="1" vertOverflow="ellipsis" vert="horz" wrap="square" lIns="38100" tIns="19050" rIns="38100" bIns="19050" anchor="ctr" anchorCtr="1">
                <a:spAutoFit/>
              </a:bodyPr>
              <a:lstStyle/>
              <a:p>
                <a:pPr>
                  <a:defRPr sz="1800" b="1" i="0" u="sng" strike="noStrike" kern="1200" baseline="0">
                    <a:solidFill>
                      <a:schemeClr val="accent5"/>
                    </a:solidFill>
                    <a:latin typeface="+mn-lt"/>
                    <a:ea typeface="+mn-ea"/>
                    <a:cs typeface="+mn-cs"/>
                  </a:defRPr>
                </a:pPr>
                <a:endParaRPr lang="fr-FR"/>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Ref>
              <c:f>'7 - Résultats'!$AK$209:$AK$214</c:f>
              <c:strCache>
                <c:ptCount val="6"/>
                <c:pt idx="0">
                  <c:v>Politique</c:v>
                </c:pt>
                <c:pt idx="1">
                  <c:v>PUI et autre local</c:v>
                </c:pt>
                <c:pt idx="2">
                  <c:v>Service 1</c:v>
                </c:pt>
                <c:pt idx="3">
                  <c:v>Service 2</c:v>
                </c:pt>
                <c:pt idx="4">
                  <c:v>Service 3</c:v>
                </c:pt>
                <c:pt idx="5">
                  <c:v>Service 4</c:v>
                </c:pt>
              </c:strCache>
            </c:strRef>
          </c:cat>
          <c:val>
            <c:numRef>
              <c:f>'7 - Résultats'!$AS$209:$AS$214</c:f>
              <c:numCache>
                <c:formatCode>General</c:formatCode>
                <c:ptCount val="6"/>
                <c:pt idx="0">
                  <c:v>0</c:v>
                </c:pt>
                <c:pt idx="1">
                  <c:v>0</c:v>
                </c:pt>
                <c:pt idx="2">
                  <c:v>0</c:v>
                </c:pt>
                <c:pt idx="3">
                  <c:v>0</c:v>
                </c:pt>
                <c:pt idx="4">
                  <c:v>0</c:v>
                </c:pt>
                <c:pt idx="5">
                  <c:v>0</c:v>
                </c:pt>
              </c:numCache>
            </c:numRef>
          </c:val>
          <c:extLst>
            <c:ext xmlns:c15="http://schemas.microsoft.com/office/drawing/2012/chart" uri="{02D57815-91ED-43cb-92C2-25804820EDAC}">
              <c15:datalabelsRange>
                <c15:f>'7 - Résultats'!$AU$209:$AU$214</c15:f>
                <c15:dlblRangeCache>
                  <c:ptCount val="6"/>
                  <c:pt idx="0">
                    <c:v>moy. = 0% (0/19)</c:v>
                  </c:pt>
                  <c:pt idx="1">
                    <c:v>moy. = 0% (0/7)</c:v>
                  </c:pt>
                  <c:pt idx="2">
                    <c:v>moy. = 0% (0/11)</c:v>
                  </c:pt>
                  <c:pt idx="3">
                    <c:v>moy. = 0% (0/11)</c:v>
                  </c:pt>
                  <c:pt idx="4">
                    <c:v>moy. = 0% (0/11)</c:v>
                  </c:pt>
                  <c:pt idx="5">
                    <c:v>moy. = 0% (0/11)</c:v>
                  </c:pt>
                </c15:dlblRangeCache>
              </c15:datalabelsRange>
            </c:ext>
            <c:ext xmlns:c16="http://schemas.microsoft.com/office/drawing/2014/chart" uri="{C3380CC4-5D6E-409C-BE32-E72D297353CC}">
              <c16:uniqueId val="{00000005-DDE5-46FB-9517-AC16B6CCB3A1}"/>
            </c:ext>
          </c:extLst>
        </c:ser>
        <c:dLbls>
          <c:dLblPos val="ctr"/>
          <c:showLegendKey val="0"/>
          <c:showVal val="1"/>
          <c:showCatName val="0"/>
          <c:showSerName val="0"/>
          <c:showPercent val="0"/>
          <c:showBubbleSize val="0"/>
        </c:dLbls>
        <c:gapWidth val="50"/>
        <c:overlap val="100"/>
        <c:axId val="1507110159"/>
        <c:axId val="1507109199"/>
        <c:extLst/>
      </c:barChart>
      <c:catAx>
        <c:axId val="150711015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accent5"/>
                </a:solidFill>
                <a:latin typeface="+mn-lt"/>
                <a:ea typeface="+mn-ea"/>
                <a:cs typeface="+mn-cs"/>
              </a:defRPr>
            </a:pPr>
            <a:endParaRPr lang="fr-FR"/>
          </a:p>
        </c:txPr>
        <c:crossAx val="1507109199"/>
        <c:crosses val="autoZero"/>
        <c:auto val="1"/>
        <c:lblAlgn val="ctr"/>
        <c:lblOffset val="100"/>
        <c:noMultiLvlLbl val="0"/>
      </c:catAx>
      <c:valAx>
        <c:axId val="1507109199"/>
        <c:scaling>
          <c:orientation val="minMax"/>
        </c:scaling>
        <c:delete val="1"/>
        <c:axPos val="t"/>
        <c:numFmt formatCode="General" sourceLinked="1"/>
        <c:majorTickMark val="none"/>
        <c:minorTickMark val="none"/>
        <c:tickLblPos val="nextTo"/>
        <c:crossAx val="1507110159"/>
        <c:crosses val="autoZero"/>
        <c:crossBetween val="between"/>
      </c:valAx>
      <c:spPr>
        <a:noFill/>
        <a:ln>
          <a:noFill/>
        </a:ln>
        <a:effectLst/>
      </c:spPr>
    </c:plotArea>
    <c:legend>
      <c:legendPos val="t"/>
      <c:legendEntry>
        <c:idx val="4"/>
        <c:txPr>
          <a:bodyPr rot="0" spcFirstLastPara="1" vertOverflow="ellipsis" vert="horz" wrap="square" anchor="ctr" anchorCtr="1"/>
          <a:lstStyle/>
          <a:p>
            <a:pPr>
              <a:defRPr sz="2000" b="1" i="0" u="none" strike="noStrike" kern="1200" baseline="0">
                <a:solidFill>
                  <a:schemeClr val="tx1"/>
                </a:solidFill>
                <a:latin typeface="+mn-lt"/>
                <a:ea typeface="+mn-ea"/>
                <a:cs typeface="+mn-cs"/>
              </a:defRPr>
            </a:pPr>
            <a:endParaRPr lang="fr-FR"/>
          </a:p>
        </c:txPr>
      </c:legendEntry>
      <c:legendEntry>
        <c:idx val="5"/>
        <c:delete val="1"/>
      </c:legendEntry>
      <c:layout>
        <c:manualLayout>
          <c:xMode val="edge"/>
          <c:yMode val="edge"/>
          <c:x val="0.16059943544636943"/>
          <c:y val="0.10799360327904292"/>
          <c:w val="0.7180760185372268"/>
          <c:h val="8.7678493283699241E-2"/>
        </c:manualLayout>
      </c:layout>
      <c:overlay val="0"/>
      <c:spPr>
        <a:noFill/>
        <a:ln>
          <a:noFill/>
        </a:ln>
        <a:effectLst/>
      </c:spPr>
      <c:txPr>
        <a:bodyPr rot="0" spcFirstLastPara="1" vertOverflow="ellipsis" vert="horz" wrap="square" anchor="ctr" anchorCtr="1"/>
        <a:lstStyle/>
        <a:p>
          <a:pPr>
            <a:defRPr sz="2000" b="1" i="0" u="none" strike="noStrike" kern="1200" baseline="0">
              <a:solidFill>
                <a:schemeClr val="accent5"/>
              </a:solidFill>
              <a:latin typeface="+mn-lt"/>
              <a:ea typeface="+mn-ea"/>
              <a:cs typeface="+mn-cs"/>
            </a:defRPr>
          </a:pPr>
          <a:endParaRPr lang="fr-FR"/>
        </a:p>
      </c:txPr>
    </c:legend>
    <c:plotVisOnly val="1"/>
    <c:dispBlanksAs val="gap"/>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973921732579019"/>
          <c:y val="0.14899859725383974"/>
          <c:w val="0.31505425447532792"/>
          <c:h val="0.61346946141828407"/>
        </c:manualLayout>
      </c:layout>
      <c:radarChart>
        <c:radarStyle val="marker"/>
        <c:varyColors val="0"/>
        <c:ser>
          <c:idx val="0"/>
          <c:order val="0"/>
          <c:tx>
            <c:strRef>
              <c:f>'7 - Résultats'!$AU$234</c:f>
              <c:strCache>
                <c:ptCount val="1"/>
                <c:pt idx="0">
                  <c:v>tx</c:v>
                </c:pt>
              </c:strCache>
            </c:strRef>
          </c:tx>
          <c:spPr>
            <a:ln w="28575" cap="rnd">
              <a:solidFill>
                <a:schemeClr val="accent1"/>
              </a:solidFill>
              <a:round/>
            </a:ln>
            <a:effectLst/>
          </c:spPr>
          <c:marker>
            <c:symbol val="none"/>
          </c:marker>
          <c:dLbls>
            <c:dLbl>
              <c:idx val="0"/>
              <c:layout>
                <c:manualLayout>
                  <c:x val="-0.23695410387231919"/>
                  <c:y val="-1.4218393092695108E-2"/>
                </c:manualLayout>
              </c:layout>
              <c:tx>
                <c:rich>
                  <a:bodyPr/>
                  <a:lstStyle/>
                  <a:p>
                    <a:fld id="{55F1964B-FE02-43E4-8C78-EB4E52A18173}"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271E-4F76-8C55-38B860D7EA97}"/>
                </c:ext>
              </c:extLst>
            </c:dLbl>
            <c:dLbl>
              <c:idx val="1"/>
              <c:layout>
                <c:manualLayout>
                  <c:x val="0.1213365461296653"/>
                  <c:y val="-0.10646831109611027"/>
                </c:manualLayout>
              </c:layout>
              <c:tx>
                <c:rich>
                  <a:bodyPr/>
                  <a:lstStyle/>
                  <a:p>
                    <a:fld id="{1E171965-AD3C-45C6-BBBD-D8D842011BA0}"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271E-4F76-8C55-38B860D7EA97}"/>
                </c:ext>
              </c:extLst>
            </c:dLbl>
            <c:dLbl>
              <c:idx val="2"/>
              <c:layout>
                <c:manualLayout>
                  <c:x val="0.21491518572475579"/>
                  <c:y val="0.23908788926620608"/>
                </c:manualLayout>
              </c:layout>
              <c:tx>
                <c:rich>
                  <a:bodyPr/>
                  <a:lstStyle/>
                  <a:p>
                    <a:fld id="{B04B42BC-77F6-43EF-B3A0-9B225A404BFE}"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271E-4F76-8C55-38B860D7EA97}"/>
                </c:ext>
              </c:extLst>
            </c:dLbl>
            <c:dLbl>
              <c:idx val="3"/>
              <c:layout>
                <c:manualLayout>
                  <c:x val="-0.26046392869394008"/>
                  <c:y val="0.116136681430254"/>
                </c:manualLayout>
              </c:layout>
              <c:tx>
                <c:rich>
                  <a:bodyPr/>
                  <a:lstStyle/>
                  <a:p>
                    <a:fld id="{BD8AD194-D137-4E54-9563-670E9B2860FC}"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271E-4F76-8C55-38B860D7EA9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multiLvlStrRef>
              <c:f>'7 - Résultats'!$AM$235:$AM$238</c:f>
            </c:multiLvlStrRef>
          </c:cat>
          <c:val>
            <c:numRef>
              <c:f>'7 - Résultats'!$AU$235:$AU$238</c:f>
              <c:numCache>
                <c:formatCode>0%</c:formatCode>
                <c:ptCount val="4"/>
                <c:pt idx="0">
                  <c:v>0</c:v>
                </c:pt>
                <c:pt idx="1">
                  <c:v>0</c:v>
                </c:pt>
                <c:pt idx="2">
                  <c:v>0</c:v>
                </c:pt>
                <c:pt idx="3">
                  <c:v>0</c:v>
                </c:pt>
              </c:numCache>
            </c:numRef>
          </c:val>
          <c:extLst>
            <c:ext xmlns:c15="http://schemas.microsoft.com/office/drawing/2012/chart" uri="{02D57815-91ED-43cb-92C2-25804820EDAC}">
              <c15:datalabelsRange>
                <c15:f>'7 - Résultats'!$AV$235:$AV$238</c15:f>
                <c15:dlblRangeCache>
                  <c:ptCount val="4"/>
                </c15:dlblRangeCache>
              </c15:datalabelsRange>
            </c:ext>
            <c:ext xmlns:c16="http://schemas.microsoft.com/office/drawing/2014/chart" uri="{C3380CC4-5D6E-409C-BE32-E72D297353CC}">
              <c16:uniqueId val="{00000000-271E-4F76-8C55-38B860D7EA97}"/>
            </c:ext>
          </c:extLst>
        </c:ser>
        <c:dLbls>
          <c:showLegendKey val="0"/>
          <c:showVal val="1"/>
          <c:showCatName val="0"/>
          <c:showSerName val="0"/>
          <c:showPercent val="0"/>
          <c:showBubbleSize val="0"/>
        </c:dLbls>
        <c:axId val="1543223103"/>
        <c:axId val="1543233183"/>
      </c:radarChart>
      <c:catAx>
        <c:axId val="1543223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accent5"/>
                </a:solidFill>
                <a:latin typeface="+mn-lt"/>
                <a:ea typeface="+mn-ea"/>
                <a:cs typeface="+mn-cs"/>
              </a:defRPr>
            </a:pPr>
            <a:endParaRPr lang="fr-FR"/>
          </a:p>
        </c:txPr>
        <c:crossAx val="1543233183"/>
        <c:crosses val="autoZero"/>
        <c:auto val="1"/>
        <c:lblAlgn val="ctr"/>
        <c:lblOffset val="100"/>
        <c:noMultiLvlLbl val="0"/>
      </c:catAx>
      <c:valAx>
        <c:axId val="1543233183"/>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5432231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973921732579019"/>
          <c:y val="0.14899859725383974"/>
          <c:w val="0.31505425447532792"/>
          <c:h val="0.61346946141828407"/>
        </c:manualLayout>
      </c:layout>
      <c:radarChart>
        <c:radarStyle val="marker"/>
        <c:varyColors val="0"/>
        <c:ser>
          <c:idx val="0"/>
          <c:order val="0"/>
          <c:tx>
            <c:strRef>
              <c:f>'7 - Résultats'!$AU$234</c:f>
              <c:strCache>
                <c:ptCount val="1"/>
                <c:pt idx="0">
                  <c:v>tx</c:v>
                </c:pt>
              </c:strCache>
            </c:strRef>
          </c:tx>
          <c:spPr>
            <a:ln w="28575" cap="rnd">
              <a:solidFill>
                <a:schemeClr val="accent1"/>
              </a:solidFill>
              <a:round/>
            </a:ln>
            <a:effectLst/>
          </c:spPr>
          <c:marker>
            <c:symbol val="none"/>
          </c:marker>
          <c:dLbls>
            <c:dLbl>
              <c:idx val="0"/>
              <c:layout>
                <c:manualLayout>
                  <c:x val="-0.21263614403846426"/>
                  <c:y val="-2.7337319272336524E-2"/>
                </c:manualLayout>
              </c:layout>
              <c:tx>
                <c:rich>
                  <a:bodyPr/>
                  <a:lstStyle/>
                  <a:p>
                    <a:fld id="{D9CE5BAF-BA3D-4E5C-AE3B-69D1811768A4}"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7C50-435D-B1B9-CCCCB891ECA2}"/>
                </c:ext>
              </c:extLst>
            </c:dLbl>
            <c:dLbl>
              <c:idx val="1"/>
              <c:layout>
                <c:manualLayout>
                  <c:x val="6.5815949345238933E-2"/>
                  <c:y val="-0.13121913250721537"/>
                </c:manualLayout>
              </c:layout>
              <c:tx>
                <c:rich>
                  <a:bodyPr/>
                  <a:lstStyle/>
                  <a:p>
                    <a:fld id="{166F16A7-6B2F-48AC-8461-BA00F7900DBD}"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7C50-435D-B1B9-CCCCB891ECA2}"/>
                </c:ext>
              </c:extLst>
            </c:dLbl>
            <c:dLbl>
              <c:idx val="2"/>
              <c:layout>
                <c:manualLayout>
                  <c:x val="0.15441434269459905"/>
                  <c:y val="0.26243826501443074"/>
                </c:manualLayout>
              </c:layout>
              <c:tx>
                <c:rich>
                  <a:bodyPr/>
                  <a:lstStyle/>
                  <a:p>
                    <a:fld id="{D0BD6094-D549-4AC2-9FAA-B9170971ECF8}"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7C50-435D-B1B9-CCCCB891ECA2}"/>
                </c:ext>
              </c:extLst>
            </c:dLbl>
            <c:dLbl>
              <c:idx val="3"/>
              <c:layout>
                <c:manualLayout>
                  <c:x val="-0.27592071071657864"/>
                  <c:y val="0.12575166865274792"/>
                </c:manualLayout>
              </c:layout>
              <c:tx>
                <c:rich>
                  <a:bodyPr/>
                  <a:lstStyle/>
                  <a:p>
                    <a:fld id="{EFE03F02-3222-40BF-B3AD-47A118B5A6F8}"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7C50-435D-B1B9-CCCCB891ECA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multiLvlStrRef>
              <c:f>'7 - Résultats'!$AM$243:$AM$246</c:f>
            </c:multiLvlStrRef>
          </c:cat>
          <c:val>
            <c:numRef>
              <c:f>'7 - Résultats'!$AU$243:$AU$246</c:f>
              <c:numCache>
                <c:formatCode>0%</c:formatCode>
                <c:ptCount val="4"/>
                <c:pt idx="0">
                  <c:v>0</c:v>
                </c:pt>
                <c:pt idx="1">
                  <c:v>0</c:v>
                </c:pt>
                <c:pt idx="2">
                  <c:v>0</c:v>
                </c:pt>
                <c:pt idx="3">
                  <c:v>0</c:v>
                </c:pt>
              </c:numCache>
            </c:numRef>
          </c:val>
          <c:extLst>
            <c:ext xmlns:c15="http://schemas.microsoft.com/office/drawing/2012/chart" uri="{02D57815-91ED-43cb-92C2-25804820EDAC}">
              <c15:datalabelsRange>
                <c15:f>'7 - Résultats'!$AV$243:$AV$246</c15:f>
                <c15:dlblRangeCache>
                  <c:ptCount val="4"/>
                </c15:dlblRangeCache>
              </c15:datalabelsRange>
            </c:ext>
            <c:ext xmlns:c16="http://schemas.microsoft.com/office/drawing/2014/chart" uri="{C3380CC4-5D6E-409C-BE32-E72D297353CC}">
              <c16:uniqueId val="{00000004-7C50-435D-B1B9-CCCCB891ECA2}"/>
            </c:ext>
          </c:extLst>
        </c:ser>
        <c:dLbls>
          <c:showLegendKey val="0"/>
          <c:showVal val="1"/>
          <c:showCatName val="0"/>
          <c:showSerName val="0"/>
          <c:showPercent val="0"/>
          <c:showBubbleSize val="0"/>
        </c:dLbls>
        <c:axId val="1543223103"/>
        <c:axId val="1543233183"/>
      </c:radarChart>
      <c:catAx>
        <c:axId val="1543223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accent5"/>
                </a:solidFill>
                <a:latin typeface="+mn-lt"/>
                <a:ea typeface="+mn-ea"/>
                <a:cs typeface="+mn-cs"/>
              </a:defRPr>
            </a:pPr>
            <a:endParaRPr lang="fr-FR"/>
          </a:p>
        </c:txPr>
        <c:crossAx val="1543233183"/>
        <c:crosses val="autoZero"/>
        <c:auto val="1"/>
        <c:lblAlgn val="ctr"/>
        <c:lblOffset val="100"/>
        <c:noMultiLvlLbl val="0"/>
      </c:catAx>
      <c:valAx>
        <c:axId val="1543233183"/>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5432231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973921732579019"/>
          <c:y val="0.14899859725383974"/>
          <c:w val="0.31505425447532792"/>
          <c:h val="0.61346946141828407"/>
        </c:manualLayout>
      </c:layout>
      <c:radarChart>
        <c:radarStyle val="marker"/>
        <c:varyColors val="0"/>
        <c:ser>
          <c:idx val="0"/>
          <c:order val="0"/>
          <c:tx>
            <c:strRef>
              <c:f>'7 - Résultats'!$AU$234</c:f>
              <c:strCache>
                <c:ptCount val="1"/>
                <c:pt idx="0">
                  <c:v>tx</c:v>
                </c:pt>
              </c:strCache>
            </c:strRef>
          </c:tx>
          <c:spPr>
            <a:ln w="28575" cap="rnd">
              <a:solidFill>
                <a:schemeClr val="accent1"/>
              </a:solidFill>
              <a:round/>
            </a:ln>
            <a:effectLst/>
          </c:spPr>
          <c:marker>
            <c:symbol val="none"/>
          </c:marker>
          <c:dLbls>
            <c:dLbl>
              <c:idx val="0"/>
              <c:layout>
                <c:manualLayout>
                  <c:x val="-0.17466540403159569"/>
                  <c:y val="-0.25150333730549612"/>
                </c:manualLayout>
              </c:layout>
              <c:tx>
                <c:rich>
                  <a:bodyPr/>
                  <a:lstStyle/>
                  <a:p>
                    <a:fld id="{6155C6D8-7200-4892-B2DD-CF1A49E93155}"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1F5E-42B8-8243-A63CF237AA6A}"/>
                </c:ext>
              </c:extLst>
            </c:dLbl>
            <c:dLbl>
              <c:idx val="1"/>
              <c:layout>
                <c:manualLayout>
                  <c:x val="0.1291005160233534"/>
                  <c:y val="-0.11481674094381342"/>
                </c:manualLayout>
              </c:layout>
              <c:tx>
                <c:rich>
                  <a:bodyPr/>
                  <a:lstStyle/>
                  <a:p>
                    <a:fld id="{3445AD3C-2922-4A4F-A1DE-3A3C257D6A90}"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1F5E-42B8-8243-A63CF237AA6A}"/>
                </c:ext>
              </c:extLst>
            </c:dLbl>
            <c:dLbl>
              <c:idx val="2"/>
              <c:layout>
                <c:manualLayout>
                  <c:x val="0.23288720537546084"/>
                  <c:y val="0.1038818132348788"/>
                </c:manualLayout>
              </c:layout>
              <c:tx>
                <c:rich>
                  <a:bodyPr/>
                  <a:lstStyle/>
                  <a:p>
                    <a:fld id="{9EDAF935-C3D2-406A-A4FC-D0C696D39F90}"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1F5E-42B8-8243-A63CF237AA6A}"/>
                </c:ext>
              </c:extLst>
            </c:dLbl>
            <c:dLbl>
              <c:idx val="3"/>
              <c:layout>
                <c:manualLayout>
                  <c:x val="-0.23288720537546084"/>
                  <c:y val="0.13121913250721523"/>
                </c:manualLayout>
              </c:layout>
              <c:tx>
                <c:rich>
                  <a:bodyPr/>
                  <a:lstStyle/>
                  <a:p>
                    <a:fld id="{1758008E-8D2D-43B6-B043-41A4E8B52925}"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1F5E-42B8-8243-A63CF237AA6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multiLvlStrRef>
              <c:f>'7 - Résultats'!$AM$239:$AM$242</c:f>
            </c:multiLvlStrRef>
          </c:cat>
          <c:val>
            <c:numRef>
              <c:f>'7 - Résultats'!$AU$239:$AU$242</c:f>
              <c:numCache>
                <c:formatCode>0%</c:formatCode>
                <c:ptCount val="4"/>
                <c:pt idx="0">
                  <c:v>0</c:v>
                </c:pt>
                <c:pt idx="1">
                  <c:v>0</c:v>
                </c:pt>
                <c:pt idx="2">
                  <c:v>0</c:v>
                </c:pt>
                <c:pt idx="3">
                  <c:v>0</c:v>
                </c:pt>
              </c:numCache>
            </c:numRef>
          </c:val>
          <c:extLst>
            <c:ext xmlns:c15="http://schemas.microsoft.com/office/drawing/2012/chart" uri="{02D57815-91ED-43cb-92C2-25804820EDAC}">
              <c15:datalabelsRange>
                <c15:f>'7 - Résultats'!$AV$239:$AV$242</c15:f>
                <c15:dlblRangeCache>
                  <c:ptCount val="4"/>
                </c15:dlblRangeCache>
              </c15:datalabelsRange>
            </c:ext>
            <c:ext xmlns:c16="http://schemas.microsoft.com/office/drawing/2014/chart" uri="{C3380CC4-5D6E-409C-BE32-E72D297353CC}">
              <c16:uniqueId val="{00000004-1F5E-42B8-8243-A63CF237AA6A}"/>
            </c:ext>
          </c:extLst>
        </c:ser>
        <c:dLbls>
          <c:showLegendKey val="0"/>
          <c:showVal val="1"/>
          <c:showCatName val="0"/>
          <c:showSerName val="0"/>
          <c:showPercent val="0"/>
          <c:showBubbleSize val="0"/>
        </c:dLbls>
        <c:axId val="1543223103"/>
        <c:axId val="1543233183"/>
      </c:radarChart>
      <c:catAx>
        <c:axId val="1543223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accent5"/>
                </a:solidFill>
                <a:latin typeface="+mn-lt"/>
                <a:ea typeface="+mn-ea"/>
                <a:cs typeface="+mn-cs"/>
              </a:defRPr>
            </a:pPr>
            <a:endParaRPr lang="fr-FR"/>
          </a:p>
        </c:txPr>
        <c:crossAx val="1543233183"/>
        <c:crosses val="autoZero"/>
        <c:auto val="1"/>
        <c:lblAlgn val="ctr"/>
        <c:lblOffset val="100"/>
        <c:noMultiLvlLbl val="0"/>
      </c:catAx>
      <c:valAx>
        <c:axId val="1543233183"/>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5432231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1973921732579019"/>
          <c:y val="0.14899859725383974"/>
          <c:w val="0.31505425447532792"/>
          <c:h val="0.61346946141828407"/>
        </c:manualLayout>
      </c:layout>
      <c:radarChart>
        <c:radarStyle val="marker"/>
        <c:varyColors val="0"/>
        <c:ser>
          <c:idx val="0"/>
          <c:order val="0"/>
          <c:tx>
            <c:strRef>
              <c:f>'7 - Résultats'!$AU$234</c:f>
              <c:strCache>
                <c:ptCount val="1"/>
                <c:pt idx="0">
                  <c:v>tx</c:v>
                </c:pt>
              </c:strCache>
            </c:strRef>
          </c:tx>
          <c:spPr>
            <a:ln w="28575" cap="rnd">
              <a:solidFill>
                <a:schemeClr val="accent1"/>
              </a:solidFill>
              <a:round/>
            </a:ln>
            <a:effectLst/>
          </c:spPr>
          <c:marker>
            <c:symbol val="none"/>
          </c:marker>
          <c:dLbls>
            <c:dLbl>
              <c:idx val="0"/>
              <c:layout>
                <c:manualLayout>
                  <c:x val="-0.18732231736721852"/>
                  <c:y val="-0.32258036741357105"/>
                </c:manualLayout>
              </c:layout>
              <c:tx>
                <c:rich>
                  <a:bodyPr/>
                  <a:lstStyle/>
                  <a:p>
                    <a:fld id="{49E35F56-74C3-4231-B4F6-69725048245E}" type="CELLRANGE">
                      <a:rPr lang="en-US" baseline="0"/>
                      <a:pPr/>
                      <a:t>[PLAGECELL]</a:t>
                    </a:fld>
                    <a:r>
                      <a:rPr lang="en-US" baseline="0"/>
                      <a:t>; </a:t>
                    </a:r>
                    <a:fld id="{15E580E9-7427-48C1-BC4E-DAEBD1F07477}" type="CATEGORYNAME">
                      <a:rPr lang="en-US" baseline="0"/>
                      <a:pPr/>
                      <a:t>[NOM DE CATÉGORIE]</a:t>
                    </a:fld>
                    <a:endParaRPr lang="en-US" baseline="0"/>
                  </a:p>
                </c:rich>
              </c:tx>
              <c:showLegendKey val="0"/>
              <c:showVal val="0"/>
              <c:showCatName val="1"/>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AD32-4B53-B57D-4017442F9A21}"/>
                </c:ext>
              </c:extLst>
            </c:dLbl>
            <c:dLbl>
              <c:idx val="1"/>
              <c:layout>
                <c:manualLayout>
                  <c:x val="0.31642283339057181"/>
                  <c:y val="-0.16949137948848653"/>
                </c:manualLayout>
              </c:layout>
              <c:tx>
                <c:rich>
                  <a:bodyPr/>
                  <a:lstStyle/>
                  <a:p>
                    <a:fld id="{18CB2ADF-F3FC-4C4F-A4AD-C466F15AD86D}" type="CELLRANGE">
                      <a:rPr lang="en-US" baseline="0"/>
                      <a:pPr/>
                      <a:t>[PLAGECELL]</a:t>
                    </a:fld>
                    <a:r>
                      <a:rPr lang="en-US" baseline="0"/>
                      <a:t>; </a:t>
                    </a:r>
                    <a:fld id="{F59AA00C-DDE0-4366-B745-D4B44B4FAF41}" type="CATEGORYNAME">
                      <a:rPr lang="en-US" baseline="0"/>
                      <a:pPr/>
                      <a:t>[NOM DE CATÉGORIE]</a:t>
                    </a:fld>
                    <a:endParaRPr lang="en-US" baseline="0"/>
                  </a:p>
                </c:rich>
              </c:tx>
              <c:showLegendKey val="0"/>
              <c:showVal val="0"/>
              <c:showCatName val="1"/>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D32-4B53-B57D-4017442F9A21}"/>
                </c:ext>
              </c:extLst>
            </c:dLbl>
            <c:dLbl>
              <c:idx val="2"/>
              <c:layout>
                <c:manualLayout>
                  <c:x val="0.17972816936584479"/>
                  <c:y val="0.37725500595824396"/>
                </c:manualLayout>
              </c:layout>
              <c:tx>
                <c:rich>
                  <a:bodyPr/>
                  <a:lstStyle/>
                  <a:p>
                    <a:fld id="{286C5694-044A-46ED-AC3F-8E29C274EC87}" type="CELLRANGE">
                      <a:rPr lang="en-US" baseline="0"/>
                      <a:pPr/>
                      <a:t>[PLAGECELL]</a:t>
                    </a:fld>
                    <a:r>
                      <a:rPr lang="en-US" baseline="0"/>
                      <a:t>; </a:t>
                    </a:r>
                    <a:fld id="{D7FC5594-A593-4B8C-9BEF-928908863EBB}" type="CATEGORYNAME">
                      <a:rPr lang="en-US" baseline="0"/>
                      <a:pPr/>
                      <a:t>[NOM DE CATÉGORIE]</a:t>
                    </a:fld>
                    <a:endParaRPr lang="en-US" baseline="0"/>
                  </a:p>
                </c:rich>
              </c:tx>
              <c:showLegendKey val="0"/>
              <c:showVal val="0"/>
              <c:showCatName val="1"/>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D32-4B53-B57D-4017442F9A21}"/>
                </c:ext>
              </c:extLst>
            </c:dLbl>
            <c:dLbl>
              <c:idx val="3"/>
              <c:layout>
                <c:manualLayout>
                  <c:x val="-0.26579518004808034"/>
                  <c:y val="0.13668659636168254"/>
                </c:manualLayout>
              </c:layout>
              <c:tx>
                <c:rich>
                  <a:bodyPr/>
                  <a:lstStyle/>
                  <a:p>
                    <a:fld id="{17933694-357B-4F1A-B164-A1939EE2B9C4}" type="CELLRANGE">
                      <a:rPr lang="en-US" baseline="0"/>
                      <a:pPr/>
                      <a:t>[PLAGECELL]</a:t>
                    </a:fld>
                    <a:r>
                      <a:rPr lang="en-US" baseline="0"/>
                      <a:t>; </a:t>
                    </a:r>
                    <a:fld id="{E01ADB63-8533-437B-9BF3-B670471D69BC}" type="CATEGORYNAME">
                      <a:rPr lang="en-US" baseline="0"/>
                      <a:pPr/>
                      <a:t>[NOM DE CATÉGORIE]</a:t>
                    </a:fld>
                    <a:endParaRPr lang="en-US" baseline="0"/>
                  </a:p>
                </c:rich>
              </c:tx>
              <c:showLegendKey val="0"/>
              <c:showVal val="0"/>
              <c:showCatName val="1"/>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D32-4B53-B57D-4017442F9A2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0"/>
            <c:showCatName val="1"/>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multiLvlStrRef>
              <c:f>'7 - Résultats'!$AM$247:$AM$250</c:f>
            </c:multiLvlStrRef>
          </c:cat>
          <c:val>
            <c:numRef>
              <c:f>'7 - Résultats'!$AU$247:$AU$250</c:f>
              <c:numCache>
                <c:formatCode>0%</c:formatCode>
                <c:ptCount val="4"/>
                <c:pt idx="0">
                  <c:v>0</c:v>
                </c:pt>
                <c:pt idx="1">
                  <c:v>0</c:v>
                </c:pt>
                <c:pt idx="2">
                  <c:v>0</c:v>
                </c:pt>
                <c:pt idx="3">
                  <c:v>0</c:v>
                </c:pt>
              </c:numCache>
            </c:numRef>
          </c:val>
          <c:extLst>
            <c:ext xmlns:c15="http://schemas.microsoft.com/office/drawing/2012/chart" uri="{02D57815-91ED-43cb-92C2-25804820EDAC}">
              <c15:datalabelsRange>
                <c15:f>'7 - Résultats'!$AV$247:$AV$250</c15:f>
                <c15:dlblRangeCache>
                  <c:ptCount val="4"/>
                </c15:dlblRangeCache>
              </c15:datalabelsRange>
            </c:ext>
            <c:ext xmlns:c16="http://schemas.microsoft.com/office/drawing/2014/chart" uri="{C3380CC4-5D6E-409C-BE32-E72D297353CC}">
              <c16:uniqueId val="{00000004-AD32-4B53-B57D-4017442F9A21}"/>
            </c:ext>
          </c:extLst>
        </c:ser>
        <c:dLbls>
          <c:showLegendKey val="0"/>
          <c:showVal val="1"/>
          <c:showCatName val="0"/>
          <c:showSerName val="0"/>
          <c:showPercent val="0"/>
          <c:showBubbleSize val="0"/>
        </c:dLbls>
        <c:axId val="1543223103"/>
        <c:axId val="1543233183"/>
      </c:radarChart>
      <c:catAx>
        <c:axId val="1543223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accent5"/>
                </a:solidFill>
                <a:latin typeface="+mn-lt"/>
                <a:ea typeface="+mn-ea"/>
                <a:cs typeface="+mn-cs"/>
              </a:defRPr>
            </a:pPr>
            <a:endParaRPr lang="fr-FR"/>
          </a:p>
        </c:txPr>
        <c:crossAx val="1543233183"/>
        <c:crosses val="autoZero"/>
        <c:auto val="1"/>
        <c:lblAlgn val="ctr"/>
        <c:lblOffset val="100"/>
        <c:noMultiLvlLbl val="0"/>
      </c:catAx>
      <c:valAx>
        <c:axId val="1543233183"/>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543223103"/>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5.png"/><Relationship Id="rId5" Type="http://schemas.openxmlformats.org/officeDocument/2006/relationships/hyperlink" Target="https://ansm.sante.fr/uploads/2023/08/31/20230829-marr-meopa-affiche-pds.pdf" TargetMode="External"/><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hyperlink" Target="https://www.omedit-nag.fr/form/questionnaire-de-satisfaction-au" TargetMode="External"/><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8" Type="http://schemas.openxmlformats.org/officeDocument/2006/relationships/chart" Target="../charts/chart4.xml"/><Relationship Id="rId13" Type="http://schemas.openxmlformats.org/officeDocument/2006/relationships/image" Target="../media/image17.png"/><Relationship Id="rId3" Type="http://schemas.openxmlformats.org/officeDocument/2006/relationships/chart" Target="../charts/chart1.xml"/><Relationship Id="rId7" Type="http://schemas.openxmlformats.org/officeDocument/2006/relationships/chart" Target="../charts/chart3.xml"/><Relationship Id="rId12" Type="http://schemas.openxmlformats.org/officeDocument/2006/relationships/image" Target="../media/image16.png"/><Relationship Id="rId2" Type="http://schemas.openxmlformats.org/officeDocument/2006/relationships/image" Target="../media/image13.png"/><Relationship Id="rId16" Type="http://schemas.openxmlformats.org/officeDocument/2006/relationships/image" Target="../media/image3.png"/><Relationship Id="rId1" Type="http://schemas.openxmlformats.org/officeDocument/2006/relationships/image" Target="../media/image12.png"/><Relationship Id="rId6" Type="http://schemas.openxmlformats.org/officeDocument/2006/relationships/image" Target="../media/image14.png"/><Relationship Id="rId11" Type="http://schemas.openxmlformats.org/officeDocument/2006/relationships/image" Target="../media/image15.png"/><Relationship Id="rId5" Type="http://schemas.openxmlformats.org/officeDocument/2006/relationships/hyperlink" Target="https://www.omedit-nag.fr/form/questionnaire-de-satisfaction-au" TargetMode="External"/><Relationship Id="rId15" Type="http://schemas.openxmlformats.org/officeDocument/2006/relationships/image" Target="../media/image18.jpeg"/><Relationship Id="rId10" Type="http://schemas.openxmlformats.org/officeDocument/2006/relationships/chart" Target="../charts/chart6.xml"/><Relationship Id="rId4" Type="http://schemas.openxmlformats.org/officeDocument/2006/relationships/chart" Target="../charts/chart2.xml"/><Relationship Id="rId9" Type="http://schemas.openxmlformats.org/officeDocument/2006/relationships/chart" Target="../charts/chart5.xml"/><Relationship Id="rId14"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5</xdr:col>
      <xdr:colOff>15875</xdr:colOff>
      <xdr:row>3</xdr:row>
      <xdr:rowOff>68318</xdr:rowOff>
    </xdr:from>
    <xdr:to>
      <xdr:col>6</xdr:col>
      <xdr:colOff>227737</xdr:colOff>
      <xdr:row>7</xdr:row>
      <xdr:rowOff>1890</xdr:rowOff>
    </xdr:to>
    <xdr:pic>
      <xdr:nvPicPr>
        <xdr:cNvPr id="3" name="Image 2" descr="Charte graphique du CHU de Poitiers - Site du CHU de Poitiers">
          <a:extLst>
            <a:ext uri="{FF2B5EF4-FFF2-40B4-BE49-F238E27FC236}">
              <a16:creationId xmlns:a16="http://schemas.microsoft.com/office/drawing/2014/main" id="{220E2D99-8DB2-78F9-F073-FFA29FF00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92875" y="611243"/>
          <a:ext cx="1432877" cy="657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663575</xdr:colOff>
      <xdr:row>3</xdr:row>
      <xdr:rowOff>106305</xdr:rowOff>
    </xdr:from>
    <xdr:to>
      <xdr:col>7</xdr:col>
      <xdr:colOff>657149</xdr:colOff>
      <xdr:row>6</xdr:row>
      <xdr:rowOff>140805</xdr:rowOff>
    </xdr:to>
    <xdr:pic>
      <xdr:nvPicPr>
        <xdr:cNvPr id="6" name="Image 5" descr="Centre hospitalier universitaire (CHU) de Bordeaux | Le portail de la fonction publique">
          <a:extLst>
            <a:ext uri="{FF2B5EF4-FFF2-40B4-BE49-F238E27FC236}">
              <a16:creationId xmlns:a16="http://schemas.microsoft.com/office/drawing/2014/main" id="{E6FB3EF7-4B1D-3723-ABAC-A631ED623E6E}"/>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650" t="10842" r="5654" b="13887"/>
        <a:stretch>
          <a:fillRect/>
        </a:stretch>
      </xdr:blipFill>
      <xdr:spPr bwMode="auto">
        <a:xfrm>
          <a:off x="7950200" y="649230"/>
          <a:ext cx="1259945" cy="58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149225</xdr:colOff>
      <xdr:row>3</xdr:row>
      <xdr:rowOff>50298</xdr:rowOff>
    </xdr:from>
    <xdr:to>
      <xdr:col>9</xdr:col>
      <xdr:colOff>1382</xdr:colOff>
      <xdr:row>6</xdr:row>
      <xdr:rowOff>113523</xdr:rowOff>
    </xdr:to>
    <xdr:pic>
      <xdr:nvPicPr>
        <xdr:cNvPr id="7" name="Image 6" descr="CHU de Limoges recrute ! | CHU Limoges">
          <a:extLst>
            <a:ext uri="{FF2B5EF4-FFF2-40B4-BE49-F238E27FC236}">
              <a16:creationId xmlns:a16="http://schemas.microsoft.com/office/drawing/2014/main" id="{2A9C5E15-002F-018E-5E7C-2AFFA8F25D7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226550" y="593223"/>
          <a:ext cx="880857" cy="606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69849</xdr:colOff>
      <xdr:row>1</xdr:row>
      <xdr:rowOff>7367</xdr:rowOff>
    </xdr:from>
    <xdr:to>
      <xdr:col>1</xdr:col>
      <xdr:colOff>3033994</xdr:colOff>
      <xdr:row>6</xdr:row>
      <xdr:rowOff>161925</xdr:rowOff>
    </xdr:to>
    <xdr:pic>
      <xdr:nvPicPr>
        <xdr:cNvPr id="5" name="Image 4">
          <a:extLst>
            <a:ext uri="{FF2B5EF4-FFF2-40B4-BE49-F238E27FC236}">
              <a16:creationId xmlns:a16="http://schemas.microsoft.com/office/drawing/2014/main" id="{BCF42701-4D0A-E075-2881-A3F912791113}"/>
            </a:ext>
          </a:extLst>
        </xdr:cNvPr>
        <xdr:cNvPicPr>
          <a:picLocks noChangeAspect="1"/>
        </xdr:cNvPicPr>
      </xdr:nvPicPr>
      <xdr:blipFill rotWithShape="1">
        <a:blip xmlns:r="http://schemas.openxmlformats.org/officeDocument/2006/relationships" r:embed="rId4"/>
        <a:srcRect t="7051"/>
        <a:stretch>
          <a:fillRect/>
        </a:stretch>
      </xdr:blipFill>
      <xdr:spPr>
        <a:xfrm>
          <a:off x="233135" y="197867"/>
          <a:ext cx="2971348" cy="1107058"/>
        </a:xfrm>
        <a:prstGeom prst="rect">
          <a:avLst/>
        </a:prstGeom>
      </xdr:spPr>
    </xdr:pic>
    <xdr:clientData/>
  </xdr:twoCellAnchor>
  <xdr:twoCellAnchor editAs="oneCell">
    <xdr:from>
      <xdr:col>7</xdr:col>
      <xdr:colOff>365499</xdr:colOff>
      <xdr:row>30</xdr:row>
      <xdr:rowOff>134468</xdr:rowOff>
    </xdr:from>
    <xdr:to>
      <xdr:col>7</xdr:col>
      <xdr:colOff>866465</xdr:colOff>
      <xdr:row>30</xdr:row>
      <xdr:rowOff>906698</xdr:rowOff>
    </xdr:to>
    <xdr:pic>
      <xdr:nvPicPr>
        <xdr:cNvPr id="2" name="Image 1">
          <a:hlinkClick xmlns:r="http://schemas.openxmlformats.org/officeDocument/2006/relationships" r:id="rId5"/>
          <a:extLst>
            <a:ext uri="{FF2B5EF4-FFF2-40B4-BE49-F238E27FC236}">
              <a16:creationId xmlns:a16="http://schemas.microsoft.com/office/drawing/2014/main" id="{7CD876F3-1E10-424D-0D34-EBD5793BA07E}"/>
            </a:ext>
          </a:extLst>
        </xdr:cNvPr>
        <xdr:cNvPicPr>
          <a:picLocks noChangeAspect="1"/>
        </xdr:cNvPicPr>
      </xdr:nvPicPr>
      <xdr:blipFill>
        <a:blip xmlns:r="http://schemas.openxmlformats.org/officeDocument/2006/relationships" r:embed="rId6"/>
        <a:stretch>
          <a:fillRect/>
        </a:stretch>
      </xdr:blipFill>
      <xdr:spPr>
        <a:xfrm>
          <a:off x="9957734" y="9939615"/>
          <a:ext cx="500966" cy="7722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225136</xdr:colOff>
      <xdr:row>0</xdr:row>
      <xdr:rowOff>17318</xdr:rowOff>
    </xdr:from>
    <xdr:to>
      <xdr:col>19</xdr:col>
      <xdr:colOff>675410</xdr:colOff>
      <xdr:row>71</xdr:row>
      <xdr:rowOff>81382</xdr:rowOff>
    </xdr:to>
    <xdr:pic>
      <xdr:nvPicPr>
        <xdr:cNvPr id="2" name="Image 1">
          <a:extLst>
            <a:ext uri="{FF2B5EF4-FFF2-40B4-BE49-F238E27FC236}">
              <a16:creationId xmlns:a16="http://schemas.microsoft.com/office/drawing/2014/main" id="{334F2AC0-09D5-69F1-D09D-185C28FFD60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98" r="10580" b="4357"/>
        <a:stretch>
          <a:fillRect/>
        </a:stretch>
      </xdr:blipFill>
      <xdr:spPr bwMode="auto">
        <a:xfrm>
          <a:off x="225136" y="17318"/>
          <a:ext cx="17422092" cy="135895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462538</xdr:colOff>
      <xdr:row>20</xdr:row>
      <xdr:rowOff>168988</xdr:rowOff>
    </xdr:from>
    <xdr:to>
      <xdr:col>20</xdr:col>
      <xdr:colOff>178137</xdr:colOff>
      <xdr:row>52</xdr:row>
      <xdr:rowOff>111593</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181B9144-3AA2-E1B6-3677-6DD66AA9A49F}"/>
            </a:ext>
          </a:extLst>
        </xdr:cNvPr>
        <xdr:cNvSpPr/>
      </xdr:nvSpPr>
      <xdr:spPr>
        <a:xfrm>
          <a:off x="15148356" y="3978988"/>
          <a:ext cx="2763599" cy="603860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21124</xdr:colOff>
      <xdr:row>0</xdr:row>
      <xdr:rowOff>101802</xdr:rowOff>
    </xdr:from>
    <xdr:to>
      <xdr:col>12</xdr:col>
      <xdr:colOff>49302</xdr:colOff>
      <xdr:row>3</xdr:row>
      <xdr:rowOff>186498</xdr:rowOff>
    </xdr:to>
    <xdr:pic>
      <xdr:nvPicPr>
        <xdr:cNvPr id="5" name="Image 4">
          <a:extLst>
            <a:ext uri="{FF2B5EF4-FFF2-40B4-BE49-F238E27FC236}">
              <a16:creationId xmlns:a16="http://schemas.microsoft.com/office/drawing/2014/main" id="{1AF7D646-3DC8-79A8-F407-EB23B9AFEEB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71331"/>
        <a:stretch>
          <a:fillRect/>
        </a:stretch>
      </xdr:blipFill>
      <xdr:spPr bwMode="auto">
        <a:xfrm>
          <a:off x="12257948" y="101802"/>
          <a:ext cx="5429413" cy="8619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1156609</xdr:colOff>
      <xdr:row>7</xdr:row>
      <xdr:rowOff>78087</xdr:rowOff>
    </xdr:from>
    <xdr:to>
      <xdr:col>11</xdr:col>
      <xdr:colOff>1984945</xdr:colOff>
      <xdr:row>9</xdr:row>
      <xdr:rowOff>97460</xdr:rowOff>
    </xdr:to>
    <xdr:pic>
      <xdr:nvPicPr>
        <xdr:cNvPr id="5" name="Image 4">
          <a:extLst>
            <a:ext uri="{FF2B5EF4-FFF2-40B4-BE49-F238E27FC236}">
              <a16:creationId xmlns:a16="http://schemas.microsoft.com/office/drawing/2014/main" id="{93ABB74B-14CA-47FF-BA0C-D0879E30EA96}"/>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71331"/>
        <a:stretch>
          <a:fillRect/>
        </a:stretch>
      </xdr:blipFill>
      <xdr:spPr bwMode="auto">
        <a:xfrm>
          <a:off x="14913430" y="78087"/>
          <a:ext cx="3794694" cy="618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485338</xdr:colOff>
      <xdr:row>7</xdr:row>
      <xdr:rowOff>165759</xdr:rowOff>
    </xdr:from>
    <xdr:to>
      <xdr:col>12</xdr:col>
      <xdr:colOff>29690</xdr:colOff>
      <xdr:row>10</xdr:row>
      <xdr:rowOff>122464</xdr:rowOff>
    </xdr:to>
    <xdr:pic>
      <xdr:nvPicPr>
        <xdr:cNvPr id="3" name="Image 2">
          <a:extLst>
            <a:ext uri="{FF2B5EF4-FFF2-40B4-BE49-F238E27FC236}">
              <a16:creationId xmlns:a16="http://schemas.microsoft.com/office/drawing/2014/main" id="{148E74D1-C340-4289-BD23-414374F6717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71331"/>
        <a:stretch>
          <a:fillRect/>
        </a:stretch>
      </xdr:blipFill>
      <xdr:spPr bwMode="auto">
        <a:xfrm>
          <a:off x="15562052" y="165759"/>
          <a:ext cx="4660638" cy="745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1066305</xdr:colOff>
      <xdr:row>0</xdr:row>
      <xdr:rowOff>0</xdr:rowOff>
    </xdr:from>
    <xdr:to>
      <xdr:col>21</xdr:col>
      <xdr:colOff>111157</xdr:colOff>
      <xdr:row>13</xdr:row>
      <xdr:rowOff>156593</xdr:rowOff>
    </xdr:to>
    <xdr:pic>
      <xdr:nvPicPr>
        <xdr:cNvPr id="2" name="Image 1">
          <a:extLst>
            <a:ext uri="{FF2B5EF4-FFF2-40B4-BE49-F238E27FC236}">
              <a16:creationId xmlns:a16="http://schemas.microsoft.com/office/drawing/2014/main" id="{65B2DD22-3D4B-44F6-AEBB-A2CAE9128BC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71331"/>
        <a:stretch>
          <a:fillRect/>
        </a:stretch>
      </xdr:blipFill>
      <xdr:spPr bwMode="auto">
        <a:xfrm>
          <a:off x="21585876" y="0"/>
          <a:ext cx="4814281" cy="761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148732</xdr:colOff>
      <xdr:row>19</xdr:row>
      <xdr:rowOff>38711</xdr:rowOff>
    </xdr:from>
    <xdr:to>
      <xdr:col>14</xdr:col>
      <xdr:colOff>86339</xdr:colOff>
      <xdr:row>28</xdr:row>
      <xdr:rowOff>260793</xdr:rowOff>
    </xdr:to>
    <xdr:pic>
      <xdr:nvPicPr>
        <xdr:cNvPr id="7" name="Image 6">
          <a:extLst>
            <a:ext uri="{FF2B5EF4-FFF2-40B4-BE49-F238E27FC236}">
              <a16:creationId xmlns:a16="http://schemas.microsoft.com/office/drawing/2014/main" id="{CC02A211-852A-F479-F87B-92AED503D28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07914" y="10897211"/>
          <a:ext cx="5687243" cy="33047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310709</xdr:colOff>
      <xdr:row>386</xdr:row>
      <xdr:rowOff>509360</xdr:rowOff>
    </xdr:from>
    <xdr:to>
      <xdr:col>13</xdr:col>
      <xdr:colOff>427493</xdr:colOff>
      <xdr:row>394</xdr:row>
      <xdr:rowOff>228194</xdr:rowOff>
    </xdr:to>
    <xdr:pic>
      <xdr:nvPicPr>
        <xdr:cNvPr id="3" name="Image 2">
          <a:extLst>
            <a:ext uri="{FF2B5EF4-FFF2-40B4-BE49-F238E27FC236}">
              <a16:creationId xmlns:a16="http://schemas.microsoft.com/office/drawing/2014/main" id="{EC371CEF-7A55-2D5F-721A-B781C032D34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69891" y="110635678"/>
          <a:ext cx="5312238" cy="30612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176</xdr:row>
      <xdr:rowOff>95248</xdr:rowOff>
    </xdr:from>
    <xdr:to>
      <xdr:col>19</xdr:col>
      <xdr:colOff>190499</xdr:colOff>
      <xdr:row>194</xdr:row>
      <xdr:rowOff>235323</xdr:rowOff>
    </xdr:to>
    <xdr:graphicFrame macro="">
      <xdr:nvGraphicFramePr>
        <xdr:cNvPr id="6" name="Graphique 5">
          <a:extLst>
            <a:ext uri="{FF2B5EF4-FFF2-40B4-BE49-F238E27FC236}">
              <a16:creationId xmlns:a16="http://schemas.microsoft.com/office/drawing/2014/main" id="{E21FBDBA-92FE-D3C8-BD6D-E08D351DF0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147278</xdr:colOff>
      <xdr:row>199</xdr:row>
      <xdr:rowOff>245885</xdr:rowOff>
    </xdr:from>
    <xdr:to>
      <xdr:col>19</xdr:col>
      <xdr:colOff>120065</xdr:colOff>
      <xdr:row>225</xdr:row>
      <xdr:rowOff>201707</xdr:rowOff>
    </xdr:to>
    <xdr:graphicFrame macro="">
      <xdr:nvGraphicFramePr>
        <xdr:cNvPr id="8" name="Graphique 7">
          <a:extLst>
            <a:ext uri="{FF2B5EF4-FFF2-40B4-BE49-F238E27FC236}">
              <a16:creationId xmlns:a16="http://schemas.microsoft.com/office/drawing/2014/main" id="{6CD9C1E5-CC2C-F3AB-BCF2-1793BA6C5E5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225136</xdr:colOff>
      <xdr:row>17</xdr:row>
      <xdr:rowOff>403412</xdr:rowOff>
    </xdr:from>
    <xdr:to>
      <xdr:col>19</xdr:col>
      <xdr:colOff>56029</xdr:colOff>
      <xdr:row>30</xdr:row>
      <xdr:rowOff>0</xdr:rowOff>
    </xdr:to>
    <xdr:sp macro="" textlink="">
      <xdr:nvSpPr>
        <xdr:cNvPr id="5" name="Rectangle 4">
          <a:hlinkClick xmlns:r="http://schemas.openxmlformats.org/officeDocument/2006/relationships" r:id="rId5"/>
          <a:extLst>
            <a:ext uri="{FF2B5EF4-FFF2-40B4-BE49-F238E27FC236}">
              <a16:creationId xmlns:a16="http://schemas.microsoft.com/office/drawing/2014/main" id="{862F7567-BB5C-4593-A70E-2FE0E6F85E91}"/>
            </a:ext>
          </a:extLst>
        </xdr:cNvPr>
        <xdr:cNvSpPr/>
      </xdr:nvSpPr>
      <xdr:spPr>
        <a:xfrm>
          <a:off x="225136" y="10084276"/>
          <a:ext cx="10810620" cy="448031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8</xdr:col>
      <xdr:colOff>190499</xdr:colOff>
      <xdr:row>13</xdr:row>
      <xdr:rowOff>44823</xdr:rowOff>
    </xdr:from>
    <xdr:to>
      <xdr:col>10</xdr:col>
      <xdr:colOff>996929</xdr:colOff>
      <xdr:row>15</xdr:row>
      <xdr:rowOff>112058</xdr:rowOff>
    </xdr:to>
    <xdr:pic>
      <xdr:nvPicPr>
        <xdr:cNvPr id="10" name="Image 9">
          <a:extLst>
            <a:ext uri="{FF2B5EF4-FFF2-40B4-BE49-F238E27FC236}">
              <a16:creationId xmlns:a16="http://schemas.microsoft.com/office/drawing/2014/main" id="{83C87765-733F-49B5-B353-A7D29731CA62}"/>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359087" y="7384676"/>
          <a:ext cx="1690676" cy="6723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385</xdr:row>
      <xdr:rowOff>22411</xdr:rowOff>
    </xdr:from>
    <xdr:to>
      <xdr:col>19</xdr:col>
      <xdr:colOff>100852</xdr:colOff>
      <xdr:row>395</xdr:row>
      <xdr:rowOff>179293</xdr:rowOff>
    </xdr:to>
    <xdr:sp macro="" textlink="">
      <xdr:nvSpPr>
        <xdr:cNvPr id="13" name="Rectangle 12">
          <a:hlinkClick xmlns:r="http://schemas.openxmlformats.org/officeDocument/2006/relationships" r:id="rId5"/>
          <a:extLst>
            <a:ext uri="{FF2B5EF4-FFF2-40B4-BE49-F238E27FC236}">
              <a16:creationId xmlns:a16="http://schemas.microsoft.com/office/drawing/2014/main" id="{4E1111AF-5DD9-40A5-A024-A5074A4E3B75}"/>
            </a:ext>
          </a:extLst>
        </xdr:cNvPr>
        <xdr:cNvSpPr/>
      </xdr:nvSpPr>
      <xdr:spPr>
        <a:xfrm>
          <a:off x="0" y="109611866"/>
          <a:ext cx="11080579" cy="43478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oneCellAnchor>
    <xdr:from>
      <xdr:col>8</xdr:col>
      <xdr:colOff>212911</xdr:colOff>
      <xdr:row>379</xdr:row>
      <xdr:rowOff>145677</xdr:rowOff>
    </xdr:from>
    <xdr:ext cx="1690676" cy="672353"/>
    <xdr:pic>
      <xdr:nvPicPr>
        <xdr:cNvPr id="15" name="Image 14">
          <a:extLst>
            <a:ext uri="{FF2B5EF4-FFF2-40B4-BE49-F238E27FC236}">
              <a16:creationId xmlns:a16="http://schemas.microsoft.com/office/drawing/2014/main" id="{BED61FF3-FCF1-41F1-B196-4394E86F993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381499" y="123309530"/>
          <a:ext cx="1690676" cy="67235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157125</xdr:colOff>
      <xdr:row>234</xdr:row>
      <xdr:rowOff>134618</xdr:rowOff>
    </xdr:from>
    <xdr:to>
      <xdr:col>9</xdr:col>
      <xdr:colOff>430696</xdr:colOff>
      <xdr:row>242</xdr:row>
      <xdr:rowOff>19050</xdr:rowOff>
    </xdr:to>
    <xdr:graphicFrame macro="">
      <xdr:nvGraphicFramePr>
        <xdr:cNvPr id="16" name="Graphique 15">
          <a:extLst>
            <a:ext uri="{FF2B5EF4-FFF2-40B4-BE49-F238E27FC236}">
              <a16:creationId xmlns:a16="http://schemas.microsoft.com/office/drawing/2014/main" id="{570D5673-1BEC-3B2E-11A7-10E19CCF7E5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152400</xdr:colOff>
      <xdr:row>245</xdr:row>
      <xdr:rowOff>76200</xdr:rowOff>
    </xdr:from>
    <xdr:to>
      <xdr:col>9</xdr:col>
      <xdr:colOff>425971</xdr:colOff>
      <xdr:row>252</xdr:row>
      <xdr:rowOff>265432</xdr:rowOff>
    </xdr:to>
    <xdr:graphicFrame macro="">
      <xdr:nvGraphicFramePr>
        <xdr:cNvPr id="17" name="Graphique 16">
          <a:extLst>
            <a:ext uri="{FF2B5EF4-FFF2-40B4-BE49-F238E27FC236}">
              <a16:creationId xmlns:a16="http://schemas.microsoft.com/office/drawing/2014/main" id="{B73EF2DF-7F4E-4B7D-AC7C-7121024469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152400</xdr:colOff>
      <xdr:row>234</xdr:row>
      <xdr:rowOff>142875</xdr:rowOff>
    </xdr:from>
    <xdr:to>
      <xdr:col>19</xdr:col>
      <xdr:colOff>111646</xdr:colOff>
      <xdr:row>242</xdr:row>
      <xdr:rowOff>27307</xdr:rowOff>
    </xdr:to>
    <xdr:graphicFrame macro="">
      <xdr:nvGraphicFramePr>
        <xdr:cNvPr id="18" name="Graphique 17">
          <a:extLst>
            <a:ext uri="{FF2B5EF4-FFF2-40B4-BE49-F238E27FC236}">
              <a16:creationId xmlns:a16="http://schemas.microsoft.com/office/drawing/2014/main" id="{19E8CE49-0177-420F-9FA3-A491A8BBB7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10</xdr:col>
      <xdr:colOff>95250</xdr:colOff>
      <xdr:row>245</xdr:row>
      <xdr:rowOff>66675</xdr:rowOff>
    </xdr:from>
    <xdr:to>
      <xdr:col>19</xdr:col>
      <xdr:colOff>54496</xdr:colOff>
      <xdr:row>252</xdr:row>
      <xdr:rowOff>255907</xdr:rowOff>
    </xdr:to>
    <xdr:graphicFrame macro="">
      <xdr:nvGraphicFramePr>
        <xdr:cNvPr id="19" name="Graphique 18">
          <a:extLst>
            <a:ext uri="{FF2B5EF4-FFF2-40B4-BE49-F238E27FC236}">
              <a16:creationId xmlns:a16="http://schemas.microsoft.com/office/drawing/2014/main" id="{3B76AFE6-A05B-4110-B853-A848367BD2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2</xdr:col>
      <xdr:colOff>524392</xdr:colOff>
      <xdr:row>62</xdr:row>
      <xdr:rowOff>44824</xdr:rowOff>
    </xdr:from>
    <xdr:to>
      <xdr:col>3</xdr:col>
      <xdr:colOff>201145</xdr:colOff>
      <xdr:row>62</xdr:row>
      <xdr:rowOff>235324</xdr:rowOff>
    </xdr:to>
    <xdr:pic>
      <xdr:nvPicPr>
        <xdr:cNvPr id="11" name="Image 10">
          <a:extLst>
            <a:ext uri="{FF2B5EF4-FFF2-40B4-BE49-F238E27FC236}">
              <a16:creationId xmlns:a16="http://schemas.microsoft.com/office/drawing/2014/main" id="{9166B1E5-374E-4D69-BED4-7D1D2101ED29}"/>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65219" b="50844"/>
        <a:stretch>
          <a:fillRect/>
        </a:stretch>
      </xdr:blipFill>
      <xdr:spPr bwMode="auto">
        <a:xfrm>
          <a:off x="1331216" y="23991795"/>
          <a:ext cx="237047"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205909</xdr:colOff>
      <xdr:row>1</xdr:row>
      <xdr:rowOff>21009</xdr:rowOff>
    </xdr:from>
    <xdr:to>
      <xdr:col>19</xdr:col>
      <xdr:colOff>110658</xdr:colOff>
      <xdr:row>3</xdr:row>
      <xdr:rowOff>169202</xdr:rowOff>
    </xdr:to>
    <xdr:pic>
      <xdr:nvPicPr>
        <xdr:cNvPr id="21" name="Image 20">
          <a:extLst>
            <a:ext uri="{FF2B5EF4-FFF2-40B4-BE49-F238E27FC236}">
              <a16:creationId xmlns:a16="http://schemas.microsoft.com/office/drawing/2014/main" id="{F998ECC1-32DF-66D8-13D2-72D5B61C4BFC}"/>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1222" t="65952" r="64394" b="7871"/>
        <a:stretch>
          <a:fillRect/>
        </a:stretch>
      </xdr:blipFill>
      <xdr:spPr bwMode="auto">
        <a:xfrm>
          <a:off x="8856850" y="189097"/>
          <a:ext cx="1585632" cy="1223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438115</xdr:colOff>
      <xdr:row>10</xdr:row>
      <xdr:rowOff>1456765</xdr:rowOff>
    </xdr:from>
    <xdr:to>
      <xdr:col>18</xdr:col>
      <xdr:colOff>194686</xdr:colOff>
      <xdr:row>10</xdr:row>
      <xdr:rowOff>1996524</xdr:rowOff>
    </xdr:to>
    <xdr:pic>
      <xdr:nvPicPr>
        <xdr:cNvPr id="4" name="Image 3">
          <a:extLst>
            <a:ext uri="{FF2B5EF4-FFF2-40B4-BE49-F238E27FC236}">
              <a16:creationId xmlns:a16="http://schemas.microsoft.com/office/drawing/2014/main" id="{839A4F77-B76F-46F0-A32F-C19E69D8E034}"/>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9010615" y="6409765"/>
          <a:ext cx="1538306" cy="5397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302559</xdr:colOff>
      <xdr:row>10</xdr:row>
      <xdr:rowOff>1983237</xdr:rowOff>
    </xdr:from>
    <xdr:to>
      <xdr:col>16</xdr:col>
      <xdr:colOff>205852</xdr:colOff>
      <xdr:row>11</xdr:row>
      <xdr:rowOff>24325</xdr:rowOff>
    </xdr:to>
    <xdr:pic>
      <xdr:nvPicPr>
        <xdr:cNvPr id="9" name="Image 8" descr="Charte graphique du CHU de Poitiers - Site du CHU de Poitiers">
          <a:extLst>
            <a:ext uri="{FF2B5EF4-FFF2-40B4-BE49-F238E27FC236}">
              <a16:creationId xmlns:a16="http://schemas.microsoft.com/office/drawing/2014/main" id="{5EB37402-E472-4BC4-8E41-DD3124087871}"/>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8281147" y="6936237"/>
          <a:ext cx="1091117" cy="495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243015</xdr:colOff>
      <xdr:row>10</xdr:row>
      <xdr:rowOff>2038542</xdr:rowOff>
    </xdr:from>
    <xdr:to>
      <xdr:col>17</xdr:col>
      <xdr:colOff>482457</xdr:colOff>
      <xdr:row>10</xdr:row>
      <xdr:rowOff>2421840</xdr:rowOff>
    </xdr:to>
    <xdr:pic>
      <xdr:nvPicPr>
        <xdr:cNvPr id="12" name="Image 11" descr="Centre hospitalier universitaire (CHU) de Bordeaux | Le portail de la fonction publique">
          <a:extLst>
            <a:ext uri="{FF2B5EF4-FFF2-40B4-BE49-F238E27FC236}">
              <a16:creationId xmlns:a16="http://schemas.microsoft.com/office/drawing/2014/main" id="{3C052F12-8DCE-4FE9-8D7A-8F5D9DA685B4}"/>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6650" t="10842" r="5654" b="13887"/>
        <a:stretch>
          <a:fillRect/>
        </a:stretch>
      </xdr:blipFill>
      <xdr:spPr bwMode="auto">
        <a:xfrm>
          <a:off x="9409427" y="6991542"/>
          <a:ext cx="833354" cy="3832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1631</xdr:colOff>
      <xdr:row>10</xdr:row>
      <xdr:rowOff>2006203</xdr:rowOff>
    </xdr:from>
    <xdr:to>
      <xdr:col>19</xdr:col>
      <xdr:colOff>110215</xdr:colOff>
      <xdr:row>11</xdr:row>
      <xdr:rowOff>24324</xdr:rowOff>
    </xdr:to>
    <xdr:pic>
      <xdr:nvPicPr>
        <xdr:cNvPr id="14" name="Image 13" descr="CHU de Limoges recrute ! | CHU Limoges">
          <a:extLst>
            <a:ext uri="{FF2B5EF4-FFF2-40B4-BE49-F238E27FC236}">
              <a16:creationId xmlns:a16="http://schemas.microsoft.com/office/drawing/2014/main" id="{691660EF-69E2-400C-B336-E3EB68A76ABD}"/>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0355866" y="6959203"/>
          <a:ext cx="702496" cy="472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c:userShapes xmlns:c="http://schemas.openxmlformats.org/drawingml/2006/chart">
  <cdr:relSizeAnchor xmlns:cdr="http://schemas.openxmlformats.org/drawingml/2006/chartDrawing">
    <cdr:from>
      <cdr:x>0.02789</cdr:x>
      <cdr:y>0.02336</cdr:y>
    </cdr:from>
    <cdr:to>
      <cdr:x>0.42073</cdr:x>
      <cdr:y>0.11046</cdr:y>
    </cdr:to>
    <cdr:sp macro="" textlink="">
      <cdr:nvSpPr>
        <cdr:cNvPr id="2" name="Rectangle 1">
          <a:extLst xmlns:a="http://schemas.openxmlformats.org/drawingml/2006/main">
            <a:ext uri="{FF2B5EF4-FFF2-40B4-BE49-F238E27FC236}">
              <a16:creationId xmlns:a16="http://schemas.microsoft.com/office/drawing/2014/main" id="{FD0D3B1A-6E66-469C-A186-566C97A0ADB3}"/>
            </a:ext>
          </a:extLst>
        </cdr:cNvPr>
        <cdr:cNvSpPr/>
      </cdr:nvSpPr>
      <cdr:spPr>
        <a:xfrm xmlns:a="http://schemas.openxmlformats.org/drawingml/2006/main">
          <a:off x="292245" y="119539"/>
          <a:ext cx="4115990" cy="445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r"/>
          <a:r>
            <a:rPr lang="fr-FR" sz="1800" b="1" u="sng">
              <a:solidFill>
                <a:schemeClr val="accent5"/>
              </a:solidFill>
            </a:rPr>
            <a:t>Par</a:t>
          </a:r>
          <a:r>
            <a:rPr lang="fr-FR" sz="1800" b="1" u="sng" baseline="0">
              <a:solidFill>
                <a:schemeClr val="accent5"/>
              </a:solidFill>
            </a:rPr>
            <a:t> thématique, nombre de :</a:t>
          </a:r>
          <a:endParaRPr lang="fr-FR" sz="1800" b="1" u="sng">
            <a:solidFill>
              <a:schemeClr val="accent5"/>
            </a:solidFill>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0.06596</cdr:x>
      <cdr:y>0.03397</cdr:y>
    </cdr:from>
    <cdr:to>
      <cdr:x>0.46714</cdr:x>
      <cdr:y>0.11769</cdr:y>
    </cdr:to>
    <cdr:sp macro="" textlink="">
      <cdr:nvSpPr>
        <cdr:cNvPr id="2" name="Rectangle 1">
          <a:extLst xmlns:a="http://schemas.openxmlformats.org/drawingml/2006/main">
            <a:ext uri="{FF2B5EF4-FFF2-40B4-BE49-F238E27FC236}">
              <a16:creationId xmlns:a16="http://schemas.microsoft.com/office/drawing/2014/main" id="{92A2A16B-7592-DA0B-AD22-D283627497A7}"/>
            </a:ext>
          </a:extLst>
        </cdr:cNvPr>
        <cdr:cNvSpPr/>
      </cdr:nvSpPr>
      <cdr:spPr>
        <a:xfrm xmlns:a="http://schemas.openxmlformats.org/drawingml/2006/main">
          <a:off x="676729" y="159657"/>
          <a:ext cx="4115981" cy="39348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15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r"/>
          <a:r>
            <a:rPr lang="fr-FR" sz="1800" b="1" u="sng">
              <a:solidFill>
                <a:schemeClr val="accent5"/>
              </a:solidFill>
            </a:rPr>
            <a:t>Par</a:t>
          </a:r>
          <a:r>
            <a:rPr lang="fr-FR" sz="1800" b="1" u="sng" baseline="0">
              <a:solidFill>
                <a:schemeClr val="accent5"/>
              </a:solidFill>
            </a:rPr>
            <a:t> thématique, nombre de :</a:t>
          </a:r>
          <a:endParaRPr lang="fr-FR" sz="1800" b="1" u="sng">
            <a:solidFill>
              <a:schemeClr val="accent5"/>
            </a:solidFill>
          </a:endParaRPr>
        </a:p>
      </cdr:txBody>
    </cdr:sp>
  </cdr:relSizeAnchor>
</c:userShape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uliette Braud" refreshedDate="46282.468133449074" createdVersion="8" refreshedVersion="8" minRefreshableVersion="3" recordCount="236" xr:uid="{5C737A3F-DC48-4EB6-B189-3184F5C8BC3F}">
  <cacheSource type="worksheet">
    <worksheetSource ref="BL4:BW240" sheet="BDD_pour_OMEDIT"/>
  </cacheSource>
  <cacheFields count="12">
    <cacheField name="Onglet" numFmtId="0">
      <sharedItems containsBlank="1" count="4">
        <s v="Politique"/>
        <s v="PUI"/>
        <s v="Unité de soins"/>
        <m/>
      </sharedItems>
    </cacheField>
    <cacheField name="numéro de service" numFmtId="0">
      <sharedItems containsBlank="1" count="5">
        <m/>
        <s v="service 1"/>
        <s v="service 2"/>
        <s v="service 3"/>
        <s v="service 4"/>
      </sharedItems>
    </cacheField>
    <cacheField name="Chapitre" numFmtId="0">
      <sharedItems containsBlank="1" count="12">
        <s v="Politique générale"/>
        <m/>
        <s v="Gestion documentaire"/>
        <s v="Formation"/>
        <s v="Auto-évaluation"/>
        <s v="Gestion des risques"/>
        <s v="Prescription"/>
        <s v="Stockage"/>
        <s v="Instalation"/>
        <s v="Focus bouteilles d'oxygène"/>
        <s v="Focus bouteilles de MEOPA"/>
        <s v="Administration"/>
      </sharedItems>
    </cacheField>
    <cacheField name="Unité à inclure ou exclure" numFmtId="0">
      <sharedItems containsBlank="1"/>
    </cacheField>
    <cacheField name="Type de critère" numFmtId="0">
      <sharedItems containsBlank="1" count="3">
        <s v="obligatoire"/>
        <s v="non-obligatoire"/>
        <m/>
      </sharedItems>
    </cacheField>
    <cacheField name="Chapitre2" numFmtId="0">
      <sharedItems containsBlank="1" containsMixedTypes="1" containsNumber="1" containsInteger="1" minValue="0" maxValue="0"/>
    </cacheField>
    <cacheField name="Thème" numFmtId="0">
      <sharedItems containsBlank="1" containsMixedTypes="1" containsNumber="1" containsInteger="1" minValue="0" maxValue="0"/>
    </cacheField>
    <cacheField name="N° de critère" numFmtId="0">
      <sharedItems containsBlank="1" containsMixedTypes="1" containsNumber="1" containsInteger="1" minValue="0" maxValue="79" count="81">
        <s v="1*"/>
        <s v="2*"/>
        <s v="3*"/>
        <s v="4*"/>
        <n v="5"/>
        <n v="6"/>
        <s v="7*"/>
        <s v="8*"/>
        <n v="0"/>
        <s v="9*"/>
        <s v="10*"/>
        <s v="11*"/>
        <n v="12"/>
        <n v="13"/>
        <s v="14*"/>
        <n v="15"/>
        <s v="16*"/>
        <n v="17"/>
        <n v="18"/>
        <s v="19*"/>
        <s v="20*"/>
        <n v="21"/>
        <s v="22*"/>
        <n v="23"/>
        <n v="24"/>
        <s v="25*"/>
        <s v="26*"/>
        <s v="27*"/>
        <s v="28*"/>
        <s v="29*"/>
        <n v="30"/>
        <n v="31"/>
        <m/>
        <s v="32*"/>
        <n v="33"/>
        <s v="34*"/>
        <n v="35"/>
        <s v="36*"/>
        <n v="37"/>
        <n v="38"/>
        <s v="39*"/>
        <s v="40*"/>
        <n v="41"/>
        <s v="42*"/>
        <n v="43"/>
        <n v="44"/>
        <n v="45"/>
        <n v="46"/>
        <n v="47"/>
        <s v="48*"/>
        <n v="49"/>
        <s v="50*"/>
        <n v="51"/>
        <n v="52"/>
        <n v="53"/>
        <s v="54*"/>
        <s v="55*"/>
        <n v="56"/>
        <n v="57"/>
        <n v="58"/>
        <n v="59"/>
        <s v="60*"/>
        <s v="61*"/>
        <s v="62*"/>
        <n v="63"/>
        <n v="64"/>
        <n v="65"/>
        <n v="66"/>
        <n v="67"/>
        <s v="68*"/>
        <s v="69*"/>
        <n v="70"/>
        <n v="71"/>
        <s v="72*"/>
        <n v="73"/>
        <n v="74"/>
        <s v="75*"/>
        <n v="76"/>
        <n v="77"/>
        <s v="78*"/>
        <n v="79"/>
      </sharedItems>
    </cacheField>
    <cacheField name="Source, _x000a_si existante" numFmtId="0">
      <sharedItems containsBlank="1" containsMixedTypes="1" containsNumber="1" containsInteger="1" minValue="0" maxValue="0"/>
    </cacheField>
    <cacheField name="Élements observés" numFmtId="0">
      <sharedItems containsBlank="1" containsMixedTypes="1" containsNumber="1" containsInteger="1" minValue="0" maxValue="0" count="81" longText="1">
        <s v="Il existe un document décrivant la politique qualité/sécurité/efficience des gaz à usage médical au sein de la structure"/>
        <s v="Il existe un programme d'actions qualité/sécurité/efficience qui intègre les actions, les pilotes, le calendrier et les modalités de suivi (indicateurs, audits, …)"/>
        <s v="Un plan de formation pluriannuel, pluriprofessionnel et pluridisciplinaire est défini sur le circuit et l'utilisation des gaz à usage médical"/>
        <s v="Il existe une commission des gaz dans l'ES et elle se réunit régulièrement"/>
        <s v="Il y a un pharmacien référent des fluides médicaux dans l'établissement et il est connu de tous les intervenants concernés (utilisateurs, soignants, directeurs, services techniques,…)"/>
        <s v="Les réseaux de protoxyde d'azote (N2O) ont été arrêtés "/>
        <s v="Des modalités d'organisation spécifiques sont prévues en cas de situations exceptionnelles (commandes des services de soins, PUI, …)"/>
        <s v="L'établissement dispose d'un Plan de Continuité et de Reprise d'Activité (PCRA)"/>
        <n v="0"/>
        <s v="Il existe un manuel qualité général de la prise en charge médicamenteuse, qui intègre les éléments en lien avec les gaz à usage médical ou un manuel qualité spécifique intégrant des documents décrivant l'approvisionnement, la gestion, les règles d'utilisation (…) des gaz à usage médical"/>
        <s v="Il existe une procédure générale décrivant le circuit des gaz à usage médical et les responsabilités des différents acteurs participant à la gestion du circuit des gaz à usage médical"/>
        <s v="Les documents relatifs aux gaz à usage médical et modes opératoires de votre établissement sont accessibles et connus des différents acteurs participant à, ou impliqués dans la gestion du circuit des gaz à usage médical"/>
        <s v="Il existe une procédure relative à la dispensation d'un gaz à usage médical en urgence et en dehors des horaires d'ouverture de la pharmacie"/>
        <s v="Il existe une procédure sur les modalités de gestion en cas de températures inférieures à 0°C dans le local de stockage des bouteilles de MEOPA"/>
        <s v="Les documents relatifs aux gaz à usage médical et modes opératoires de votre établissement sont actualisés/revalidés à périodicité définie en lien avec la procédure de gestion documentaire de l'établissement, autant que de besoin"/>
        <s v="Il existe un protocole relatif aux conduites à tenir en cas d'erreur d'administration de gaz à usage médical, notamment de MEOPA à la place de l'oxygène"/>
        <s v="Tous les acteurs du circuit des gaz à usage médical (médecins, pharmaciens, préparateurs, IDE…) sont formés à leur utilisation (transport, stockage, manipulation, administration…), selon l'étape d'intervention et l'action qu'ils réalisent, à intervalle régulier et en cas de changement de matériel"/>
        <s v="La traçabilité des formations réalisées et des personnes/qualifications, tout personnel et services confondus, est assurée en temps réel et continuellement"/>
        <s v="Les équipes utilisatrices sont informées de la liste des gaz médicaux ayant le statut de médicament (Oxygène, MEOPA, protoxyde d'azote, monoxyde d'azote, xénon)"/>
        <s v="Les équipes en charge de la manipulation des gaz à usage médical sont informées que les erreurs liés à ces produits sont inscrites sur la liste des never events"/>
        <s v="Une formation spécifique au MEOPA est dispensée au personnel concerné par sa réception et son administration. Cette formation est réalisée à périodicité donnée et tracée"/>
        <s v="La structure réalise des évaluations internes du circuit des gaz à usage médical (réception, stockage, dispensation, administration) annuellement dans le cadre du programme d'action"/>
        <s v="La structure a mis en place un système de déclaration interne des presque accidents, évènements et effets indésirables liés à l'utilisation des gaz "/>
        <s v="Une fiche de déclaration d'évènement indésirable est mise à la disposition des équipes dans votre établissement"/>
        <s v="Les professionnels savent déclarer les évènements indésirables"/>
        <s v="L'analyse des évènements indésirables liés aux gaz médicaux est organisée lors de réunions pluriprofessionnelles"/>
        <s v="Les conclusions et décisions prises suite à l'analyse de ces évènements indésirables sont communiquées aux professionnels impliqués dans le circuit des gaz à usage médical"/>
        <s v="Des actions correctives sont décidées durant ces réunions, intégrées dans le programme d'actions, mises en place et évaluées"/>
        <s v="Les prescripteurs connaissent la liste des gaz médicaux ayant le statut de médicament et nécessitant une prescription (Oxygène, MEOPA, protoxyde d'azote, monoxyde d'azote, xénon)_x000a_La réponse à cette question est calculée automatiquement pour être identique à la 18. Vous pouvez compléter d'un commentaire"/>
        <s v="Les gaz médicaux avec statut de médicament font l'objet systématiquement d'une prescription écrite (papier ou informatique)"/>
        <s v="Les prescriptions contiennent le nom du gaz médicinal, le débit en L/min (hors MEOPA), la durée d'administration, durée du traitement et le mode d'administration"/>
        <s v="Les prescriptions de MEOPA précisent s'il s'agit d'une administration en débit continu ou à la demande (débit discontinu avec une valve)"/>
        <m/>
        <s v="A la réception, les équipes (pharmacien, préparateur...) vérifient la nature du gaz par lecture de l'étiquette, l'intégrité de la bouteille (absence de fuite, de choc, présence du système d'inviolabilité) et la pression pour les bouteilles à manodétendeur intégré"/>
        <s v="En cas de microfuite suspectée à la réception ainsi que pour tout dysfonctionnement ou non-conformité, le pharmacien contacte le fournisseur des bouteilles de gaz pour réclamer une expertise sur la bouteille"/>
        <s v="La ou les pièces de stockage des gaz à usage médical sont clairement identifiées, sécurisées, propres, ventilées (ventilation haute et basse sur la porte), à l'abri des intempéries et ne contiennent pas de source de chaleur"/>
        <s v="La ou les pièces de stockage des gaz à usage médical contiennent les informations relatives à la sécurité de stockage des bouteilles de gaz (interdiction de fumer, mesures de sécurité) facilement visibles"/>
        <s v="En cas d'emplacement intérieur de la/des pièces de stockage des bouteilles de gaz à usage médical, il n'y a pas de communication directe avec les locaux ni de dégagements accessibles au public"/>
        <s v="Les zones de stockage de chaque bouteille de gaz sont clairement identifiées : les bouteilles vides sont séparées des bouteilles pleines ; les bouteilles de gaz à statut différent (usage médical et non médical) sont séparées et identifiées"/>
        <s v="Les zones de stockage des différentes bouteilles de gaz à usage médical et de gaz médicinaux (oxygène, MEOPA…) sont, pour chaque gaz, clairement identifiées et séparées les unes des autres"/>
        <s v="Les bouteilles de gaz à usage médical sont stockées robinet fermé, en position verticale et arrimées par tout moyen approprié (chaînes, crochets, bac ou casier dédié au stockage des bouteilles de gaz…) afin de les protéger des risques de chute et de choc"/>
        <s v="Les bouteilles de MEOPA sont stockées pendant 48 heures après réception en position horizontale en zone tampon identifiée, à une température comprise entre 10°C et 30°C puis, passé ce délai, en position verticale et arrimées. Ce délai de 48h est tracé par le gestionnaire de stock. "/>
        <s v="Une délégation de la gestion, sous la responsabilité du pharmacien est prévue pour la réception, le transport des bouteilles mises à disposition et le retour des bouteilles vides"/>
        <s v="Les bouteilles de MEOPA ne sont délivrées que pour la durée précisée sur l'ordonnance préalablement réalisée (liste I)"/>
        <s v="Le fractionnement de l'oxygène est réalisé par du personnel, autorisé (pharmacien), formé et habilité, sous la responsabilité du pharmacien gérant, s'il ne réalise pas lui-même cette action"/>
        <s v="Lors de modifications d'un réseau de fluides médicaux, un contrôle est systématiquement réalisé par un pharmacien et un analyseur de gaz"/>
        <s v="Les flexibles des fluides médicaux des bras d'anesthésie (bloc/réanimation/SSPI) sont changés tous les 10 ans et contrôlés par un pharmacien"/>
        <s v="Les numéros des opérateurs réalisant la télémaintenance des installations sont accessibles et joignables 24h/24 et 7j/7 auprès des équipes de sécurité de chaque site et du pharmacien d'astreinte"/>
        <s v="Le réseau de fluides médicaux est dimensionné aux besoins de l'établissement (oxygène en particulier)"/>
        <s v="Les installations (évaporateur, cuve de stockage, …) sont contrôlées annuellement et un rapport de maintenance est réalisé"/>
        <s v="La qualité des gaz médicaux dispensés sur le réseau est contrôlée annuellement au regard de la Pharmacopée Européenne en vigueur"/>
        <s v="Les bouteilles de gaz à usage médical sont transportées dans les services utilisateurs et auprès des patients à l'aide de moyen approprié (chariots), en position verticale"/>
        <s v="Les bouteilles de gaz à usage médical sont transportées dans les services utilisateurs et auprès des patients, dans le cadre d'une prescription médicale, par des personnes formées aux gaz médicaux (transport, manipulation, administration…), selon l'étape d'intervention et l'action qu'ils réalisent (médecin, pharmacien, IDE...)"/>
        <s v="A la réception, les équipes vérifient systématiquement la nature du gaz par lecture de l'étiquette, l'intégrité de la bouteille (absence de fuites, de choc, présence du système d'inviolabilité) et la pression pour les bouteilles à manodétendeur intégré"/>
        <s v="En cas de microfuite suspectée ou pour tout dysfonctionnement ou non-conformité, la bouteille est retournée à la PUI ou au personnel responsable de l'atelier des fluides médicaux, pour demande d'expertise auprès du fournisseur des bouteilles"/>
        <s v="Dans les services utilisateurs, les gaz à usage médical sont stockés dans une/des pièces sécurisées, à accès interdit au public"/>
        <s v="La/les pièces de stockage des gaz à usage médical sont clairement identifiées, sécurisées, propres, ventilées (ventilation haute et basse sur la porte), à l'abri des intempéries et ne contiennent pas de sources de chaleur"/>
        <s v="Un panneau interdiction de fumer et les mesures de sécurité sont affichées dans les salles de stockage ou à proximité et facilement visibles"/>
        <s v="En l'absence de local ou zone de stockage dédié aux gaz à usage médical dans le service, les bouteilles sont transportées de manière sécurisée (à l'aide de chariots, par du personnel formé) entre les différents services et suivent systématiquement un patient"/>
        <s v="En l'absence de local ou zone de stockage dédié aux gaz à usage médical dans le service, les bouteilles proviennent directement de la PUI et retournent à la PUI sans stockage hors patient et hors zone dédiée et sécurisée"/>
        <s v="Les zones de stockage de chaque bouteille de gaz à usage médical (oxygène, MEOPA…) sont clairement identifiées, les bouteilles vides sont séparées des bouteilles pleines"/>
        <s v="Les bouteilles de gaz à usage médical NE SONT PAS stockées dans le couloir_x000a_Conseil de remplissage :_x000a_- Les bouteilles sont stockées dans le couloir : répondre NON_x000a_- Les bouteilles ne sont pas stockées dans le couloir : répondre OUI"/>
        <s v="Les bouteilles de gaz à usage médical NE TIENNENT PAS une porte_x000a_Conseil de remplissage :_x000a_- Les bouteilles tiennent une porte : répondre NON_x000a_- Les bouteilles ne tiennent pas une porte : répondre OUI"/>
        <s v="Les bouteilles de gaz à usage médical sont stockées robinet fermé, en position verticale et arrimées par tout moyen approprié (chaînes, crochets…) afin de les protéger des risques de chute et de choc"/>
        <s v="Le personnel est formé à l'utilisation des gaz à usage médical, en particulier à l'administration, à périodicité donnée avec une traçabilité assurée_x000a_La réponse à cette question est calculée automatiquement pour être identique à la 16 (onglet politique). Vous pouvez compléter d'un commentaire"/>
        <s v="Les équipes sont informées de la liste des gaz médicaux ayant le statut de médicament (Oxygène, MEOPA, protoxyde d'azote, monoxyde d'azote, xénon)_x000a_La réponse à cette question est calculée automatiquement pour être identique à la 18 (onglet politique). Vous pouvez compléter d'un commentaire"/>
        <s v="Pour les dotations de service, le nombre de bouteilles d'oxygène stockées dans le service est en adéquation avec le nombre nécessaire (pas de manque ou de surstockage avec risque de périmé ou d'encombrement)"/>
        <s v="Les bouteilles d'oxygène contenues dans le chariot d'urgence sont régulièrement vérifiées par lecture de l'étiquette, de la date de péremption et de leur capacité ou volume sortant"/>
        <s v="Le nombre de bouteilles de MEOPA stockées dans le service est en adéquation avec le nombre nécessaire (pas de manque ou de surstockage avec risque de périmé ou d'encombrement)"/>
        <s v="Les bouteilles de MEOPA ne sont administrées que sur la durée mentionnée sur l'ordonnance (liste I)"/>
        <s v="L'administration de gaz médicaux ayant le statut de médicament est réalisée au regard de la prescription médicale"/>
        <s v="Avant l'administration, le personnel (IDE habilité(e) ou formé(e), médecin) s'assure qu'il n'y a pas de corps gras : ni sur leurs mains, ni sur celles du patient ni sur le visage du patient"/>
        <s v="Avant chaque administration, l'identité du gaz est vérifiée par lecture de l'étiquette sur le corps de la bouteille, de la péremption, de l'intégrité de la bouteille et de la présence d'équipements spécifiques nécessaires"/>
        <s v="Avant l'administration, le personnel s'assure de l'identité du patient"/>
        <s v="Avant l'administration, le personnel informe le patient des mesures de sécurité à respecter lors de l'inhalation de gaz à usage médical"/>
        <s v="L'autonomie de la bouteille est systématiquement calculée permettant d'assurer la durée d'administration"/>
        <s v="L'administration est tracée dans le dossier informatisé du patient"/>
        <s v="Au cours de l'administration, les bouteilles de gaz à usage médical sont stockées auprès des patients, en position verticale et arrimées par tout moyen approprié (chaînes, crochets, porte-lit, chariot de transport…) afin de les protéger des risques de chute et de choc"/>
        <s v="A la suite de l'administration, lorsque la bouteille est vide, celle-ci est transportée à l'aide de moyen approprié, robinet fermé et stockée dans le local dédié, dans la zone dédiée aux bouteilles vides et arrimée"/>
        <s v="Les prises murales des gaz à usage médical sont clairement identifiées avec le nom du gaz correspondant de manière à éviter tout risque de confusion"/>
        <s v="Les débitmètres de l'air à usage médical sont branchés uniquement sur prescription médicale et retirés après chaque utilisation"/>
      </sharedItems>
    </cacheField>
    <cacheField name="Réponse" numFmtId="0">
      <sharedItems containsBlank="1" containsMixedTypes="1" containsNumber="1" containsInteger="1" minValue="0" maxValue="0" count="3">
        <n v="0"/>
        <s v=""/>
        <m/>
      </sharedItems>
    </cacheField>
    <cacheField name="Commentaire" numFmtId="0">
      <sharedItems containsString="0" containsBlank="1" containsNumber="1" containsInteger="1" minValue="0" maxValue="0" count="2">
        <n v="0"/>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36">
  <r>
    <x v="0"/>
    <x v="0"/>
    <x v="0"/>
    <m/>
    <x v="0"/>
    <s v="Politique des gaz médicaux et système documentaire"/>
    <s v="Politique générale"/>
    <x v="0"/>
    <s v="Arrêté du 6 avril 2011"/>
    <x v="0"/>
    <x v="0"/>
    <x v="0"/>
  </r>
  <r>
    <x v="0"/>
    <x v="0"/>
    <x v="0"/>
    <m/>
    <x v="0"/>
    <n v="0"/>
    <n v="0"/>
    <x v="1"/>
    <s v="Arrêté du 6 avril 2011"/>
    <x v="1"/>
    <x v="0"/>
    <x v="0"/>
  </r>
  <r>
    <x v="0"/>
    <x v="0"/>
    <x v="0"/>
    <m/>
    <x v="0"/>
    <n v="0"/>
    <n v="0"/>
    <x v="2"/>
    <s v="Arrêté du 6 avril 2011"/>
    <x v="2"/>
    <x v="0"/>
    <x v="0"/>
  </r>
  <r>
    <x v="0"/>
    <x v="0"/>
    <x v="0"/>
    <m/>
    <x v="0"/>
    <n v="0"/>
    <n v="0"/>
    <x v="3"/>
    <s v="Circulaire DGS/3A/667 bis du 10 octobre 1985"/>
    <x v="3"/>
    <x v="0"/>
    <x v="0"/>
  </r>
  <r>
    <x v="0"/>
    <x v="0"/>
    <x v="0"/>
    <m/>
    <x v="1"/>
    <n v="0"/>
    <n v="0"/>
    <x v="4"/>
    <n v="0"/>
    <x v="4"/>
    <x v="0"/>
    <x v="0"/>
  </r>
  <r>
    <x v="0"/>
    <x v="0"/>
    <x v="0"/>
    <m/>
    <x v="1"/>
    <n v="0"/>
    <n v="0"/>
    <x v="5"/>
    <s v="Société Française d'Anesthésie Réanimation"/>
    <x v="5"/>
    <x v="0"/>
    <x v="0"/>
  </r>
  <r>
    <x v="0"/>
    <x v="0"/>
    <x v="0"/>
    <m/>
    <x v="0"/>
    <n v="0"/>
    <n v="0"/>
    <x v="6"/>
    <s v="Article L3131-11 du CSP"/>
    <x v="6"/>
    <x v="0"/>
    <x v="0"/>
  </r>
  <r>
    <x v="0"/>
    <x v="0"/>
    <x v="0"/>
    <m/>
    <x v="0"/>
    <n v="0"/>
    <n v="0"/>
    <x v="7"/>
    <s v="Article L3131-7 du CSP"/>
    <x v="7"/>
    <x v="0"/>
    <x v="0"/>
  </r>
  <r>
    <x v="0"/>
    <x v="0"/>
    <x v="1"/>
    <m/>
    <x v="1"/>
    <n v="0"/>
    <s v="Thématique : Gestion documentaire"/>
    <x v="8"/>
    <n v="0"/>
    <x v="8"/>
    <x v="0"/>
    <x v="0"/>
  </r>
  <r>
    <x v="0"/>
    <x v="0"/>
    <x v="2"/>
    <m/>
    <x v="0"/>
    <n v="0"/>
    <s v="Gestion documentaire"/>
    <x v="9"/>
    <s v="Arrêté du 6 avril 2011"/>
    <x v="9"/>
    <x v="0"/>
    <x v="0"/>
  </r>
  <r>
    <x v="0"/>
    <x v="0"/>
    <x v="2"/>
    <m/>
    <x v="0"/>
    <n v="0"/>
    <n v="0"/>
    <x v="10"/>
    <s v="Arrêté du 6 avril 2011"/>
    <x v="10"/>
    <x v="0"/>
    <x v="0"/>
  </r>
  <r>
    <x v="0"/>
    <x v="0"/>
    <x v="2"/>
    <m/>
    <x v="0"/>
    <n v="0"/>
    <n v="0"/>
    <x v="11"/>
    <s v="Arrêté du 6 avril 2011"/>
    <x v="11"/>
    <x v="0"/>
    <x v="0"/>
  </r>
  <r>
    <x v="0"/>
    <x v="0"/>
    <x v="2"/>
    <m/>
    <x v="1"/>
    <n v="0"/>
    <n v="0"/>
    <x v="12"/>
    <n v="0"/>
    <x v="12"/>
    <x v="0"/>
    <x v="0"/>
  </r>
  <r>
    <x v="0"/>
    <x v="0"/>
    <x v="2"/>
    <m/>
    <x v="1"/>
    <n v="0"/>
    <n v="0"/>
    <x v="13"/>
    <n v="0"/>
    <x v="13"/>
    <x v="0"/>
    <x v="0"/>
  </r>
  <r>
    <x v="0"/>
    <x v="0"/>
    <x v="2"/>
    <m/>
    <x v="0"/>
    <n v="0"/>
    <n v="0"/>
    <x v="14"/>
    <s v="Arrêté du 6 avril 2011"/>
    <x v="14"/>
    <x v="0"/>
    <x v="0"/>
  </r>
  <r>
    <x v="0"/>
    <x v="0"/>
    <x v="2"/>
    <m/>
    <x v="1"/>
    <n v="0"/>
    <n v="0"/>
    <x v="15"/>
    <n v="0"/>
    <x v="15"/>
    <x v="0"/>
    <x v="0"/>
  </r>
  <r>
    <x v="0"/>
    <x v="0"/>
    <x v="1"/>
    <m/>
    <x v="1"/>
    <n v="0"/>
    <s v="Thématique : Formation"/>
    <x v="8"/>
    <n v="0"/>
    <x v="8"/>
    <x v="0"/>
    <x v="0"/>
  </r>
  <r>
    <x v="0"/>
    <x v="0"/>
    <x v="3"/>
    <m/>
    <x v="0"/>
    <n v="0"/>
    <s v="Formation"/>
    <x v="16"/>
    <s v="Arrêté du 25 juin 1980"/>
    <x v="16"/>
    <x v="0"/>
    <x v="0"/>
  </r>
  <r>
    <x v="0"/>
    <x v="0"/>
    <x v="3"/>
    <m/>
    <x v="1"/>
    <n v="0"/>
    <n v="0"/>
    <x v="17"/>
    <n v="0"/>
    <x v="17"/>
    <x v="0"/>
    <x v="0"/>
  </r>
  <r>
    <x v="0"/>
    <x v="0"/>
    <x v="3"/>
    <m/>
    <x v="1"/>
    <n v="0"/>
    <n v="0"/>
    <x v="18"/>
    <n v="0"/>
    <x v="18"/>
    <x v="0"/>
    <x v="0"/>
  </r>
  <r>
    <x v="0"/>
    <x v="0"/>
    <x v="3"/>
    <m/>
    <x v="0"/>
    <n v="0"/>
    <n v="0"/>
    <x v="19"/>
    <s v="ANSM - Liste des never events"/>
    <x v="19"/>
    <x v="0"/>
    <x v="0"/>
  </r>
  <r>
    <x v="0"/>
    <x v="0"/>
    <x v="3"/>
    <m/>
    <x v="0"/>
    <n v="0"/>
    <n v="0"/>
    <x v="20"/>
    <s v="ANSM - MEOPA"/>
    <x v="20"/>
    <x v="0"/>
    <x v="0"/>
  </r>
  <r>
    <x v="0"/>
    <x v="0"/>
    <x v="1"/>
    <m/>
    <x v="1"/>
    <n v="0"/>
    <s v="Thématique : Auto-évaluation"/>
    <x v="8"/>
    <n v="0"/>
    <x v="8"/>
    <x v="0"/>
    <x v="0"/>
  </r>
  <r>
    <x v="0"/>
    <x v="0"/>
    <x v="4"/>
    <m/>
    <x v="1"/>
    <n v="0"/>
    <s v="Auto-évaluation"/>
    <x v="21"/>
    <n v="0"/>
    <x v="21"/>
    <x v="0"/>
    <x v="0"/>
  </r>
  <r>
    <x v="0"/>
    <x v="0"/>
    <x v="1"/>
    <m/>
    <x v="1"/>
    <s v="Chapitre 2. Mise en œuvre de la gestion des risques liés aux gaz à usage médical"/>
    <n v="0"/>
    <x v="8"/>
    <n v="0"/>
    <x v="8"/>
    <x v="0"/>
    <x v="0"/>
  </r>
  <r>
    <x v="0"/>
    <x v="0"/>
    <x v="5"/>
    <m/>
    <x v="0"/>
    <s v="Mise en œuvre de la gestion des risques liés aux gaz à usage médical"/>
    <n v="0"/>
    <x v="22"/>
    <s v="Arrêté du 6 avril 2011"/>
    <x v="22"/>
    <x v="0"/>
    <x v="0"/>
  </r>
  <r>
    <x v="0"/>
    <x v="0"/>
    <x v="5"/>
    <m/>
    <x v="1"/>
    <n v="0"/>
    <n v="0"/>
    <x v="23"/>
    <n v="0"/>
    <x v="23"/>
    <x v="0"/>
    <x v="0"/>
  </r>
  <r>
    <x v="0"/>
    <x v="0"/>
    <x v="5"/>
    <m/>
    <x v="1"/>
    <n v="0"/>
    <n v="0"/>
    <x v="24"/>
    <n v="0"/>
    <x v="24"/>
    <x v="0"/>
    <x v="0"/>
  </r>
  <r>
    <x v="0"/>
    <x v="0"/>
    <x v="5"/>
    <m/>
    <x v="0"/>
    <n v="0"/>
    <n v="0"/>
    <x v="25"/>
    <s v="Arrêté du 6 avril 2011"/>
    <x v="25"/>
    <x v="0"/>
    <x v="0"/>
  </r>
  <r>
    <x v="0"/>
    <x v="0"/>
    <x v="5"/>
    <m/>
    <x v="0"/>
    <n v="0"/>
    <n v="0"/>
    <x v="26"/>
    <s v="Arrêté du 6 avril 2011"/>
    <x v="26"/>
    <x v="0"/>
    <x v="0"/>
  </r>
  <r>
    <x v="0"/>
    <x v="0"/>
    <x v="5"/>
    <m/>
    <x v="0"/>
    <n v="0"/>
    <n v="0"/>
    <x v="27"/>
    <s v="Arrêté du 6 avril 2011"/>
    <x v="27"/>
    <x v="0"/>
    <x v="0"/>
  </r>
  <r>
    <x v="0"/>
    <x v="0"/>
    <x v="1"/>
    <m/>
    <x v="1"/>
    <s v="Chapitre 3. Prescription des gaz à usage médical"/>
    <n v="0"/>
    <x v="8"/>
    <n v="0"/>
    <x v="8"/>
    <x v="0"/>
    <x v="0"/>
  </r>
  <r>
    <x v="0"/>
    <x v="0"/>
    <x v="6"/>
    <m/>
    <x v="0"/>
    <s v="Prescription des gaz à usage médical"/>
    <n v="0"/>
    <x v="28"/>
    <s v="Article R5132-3 du CSP"/>
    <x v="28"/>
    <x v="1"/>
    <x v="0"/>
  </r>
  <r>
    <x v="0"/>
    <x v="0"/>
    <x v="6"/>
    <m/>
    <x v="0"/>
    <n v="0"/>
    <n v="0"/>
    <x v="29"/>
    <s v="Article R5132-3 du CSP"/>
    <x v="29"/>
    <x v="0"/>
    <x v="0"/>
  </r>
  <r>
    <x v="0"/>
    <x v="0"/>
    <x v="6"/>
    <m/>
    <x v="1"/>
    <n v="0"/>
    <n v="0"/>
    <x v="30"/>
    <n v="0"/>
    <x v="30"/>
    <x v="0"/>
    <x v="0"/>
  </r>
  <r>
    <x v="0"/>
    <x v="0"/>
    <x v="6"/>
    <m/>
    <x v="1"/>
    <n v="0"/>
    <n v="0"/>
    <x v="31"/>
    <n v="0"/>
    <x v="31"/>
    <x v="0"/>
    <x v="0"/>
  </r>
  <r>
    <x v="1"/>
    <x v="0"/>
    <x v="1"/>
    <m/>
    <x v="1"/>
    <s v="Chapitre 4. Stockage des gaz médicaux en PUI ou en local de l'atelier des fluides médicaux"/>
    <m/>
    <x v="32"/>
    <m/>
    <x v="32"/>
    <x v="2"/>
    <x v="1"/>
  </r>
  <r>
    <x v="1"/>
    <x v="0"/>
    <x v="1"/>
    <m/>
    <x v="1"/>
    <s v="Thématique : Généralités"/>
    <m/>
    <x v="32"/>
    <m/>
    <x v="32"/>
    <x v="2"/>
    <x v="1"/>
  </r>
  <r>
    <x v="1"/>
    <x v="0"/>
    <x v="7"/>
    <m/>
    <x v="0"/>
    <s v="Stockage des gaz médicaux en PUI ou en local de l'atelier des fluides médicaux"/>
    <s v="Généralités"/>
    <x v="33"/>
    <s v="ANSM - Risques et précautions d'emploi liés à l'utilisation des gaz à usage médical"/>
    <x v="33"/>
    <x v="0"/>
    <x v="0"/>
  </r>
  <r>
    <x v="1"/>
    <x v="0"/>
    <x v="7"/>
    <m/>
    <x v="1"/>
    <n v="0"/>
    <n v="0"/>
    <x v="34"/>
    <n v="0"/>
    <x v="34"/>
    <x v="0"/>
    <x v="0"/>
  </r>
  <r>
    <x v="1"/>
    <x v="0"/>
    <x v="7"/>
    <m/>
    <x v="0"/>
    <n v="0"/>
    <n v="0"/>
    <x v="35"/>
    <s v="Arrêté du 25 juin 1980"/>
    <x v="35"/>
    <x v="0"/>
    <x v="0"/>
  </r>
  <r>
    <x v="1"/>
    <x v="0"/>
    <x v="7"/>
    <m/>
    <x v="1"/>
    <n v="0"/>
    <n v="0"/>
    <x v="36"/>
    <s v="ANSM - Risques et précautions d'emploi liés à l'utilisation des gaz à usage médical"/>
    <x v="36"/>
    <x v="0"/>
    <x v="0"/>
  </r>
  <r>
    <x v="1"/>
    <x v="0"/>
    <x v="7"/>
    <m/>
    <x v="0"/>
    <n v="0"/>
    <n v="0"/>
    <x v="37"/>
    <s v="Arrêté du 25 juin 1980"/>
    <x v="37"/>
    <x v="0"/>
    <x v="0"/>
  </r>
  <r>
    <x v="1"/>
    <x v="0"/>
    <x v="7"/>
    <m/>
    <x v="1"/>
    <n v="0"/>
    <n v="0"/>
    <x v="38"/>
    <s v="ANSM - Risques et précautions d'emploi liés à l'utilisation des gaz à usage médical"/>
    <x v="38"/>
    <x v="0"/>
    <x v="0"/>
  </r>
  <r>
    <x v="1"/>
    <x v="0"/>
    <x v="7"/>
    <m/>
    <x v="1"/>
    <n v="0"/>
    <n v="0"/>
    <x v="39"/>
    <s v="ANSM - Risques et précautions d'emploi liés à l'utilisation des gaz à usage médical"/>
    <x v="39"/>
    <x v="0"/>
    <x v="0"/>
  </r>
  <r>
    <x v="1"/>
    <x v="0"/>
    <x v="7"/>
    <m/>
    <x v="0"/>
    <n v="0"/>
    <n v="0"/>
    <x v="40"/>
    <s v="Résumé des caractéristiques du produit"/>
    <x v="40"/>
    <x v="0"/>
    <x v="0"/>
  </r>
  <r>
    <x v="1"/>
    <x v="0"/>
    <x v="7"/>
    <m/>
    <x v="0"/>
    <n v="0"/>
    <n v="0"/>
    <x v="41"/>
    <s v="Résumé des caractéristiques du produit - MEOPA"/>
    <x v="41"/>
    <x v="0"/>
    <x v="0"/>
  </r>
  <r>
    <x v="1"/>
    <x v="0"/>
    <x v="7"/>
    <m/>
    <x v="1"/>
    <n v="0"/>
    <n v="0"/>
    <x v="42"/>
    <n v="0"/>
    <x v="42"/>
    <x v="0"/>
    <x v="0"/>
  </r>
  <r>
    <x v="1"/>
    <x v="0"/>
    <x v="7"/>
    <m/>
    <x v="0"/>
    <n v="0"/>
    <n v="0"/>
    <x v="43"/>
    <s v="Résumé des caractéristiques du produit - MEOPA"/>
    <x v="43"/>
    <x v="0"/>
    <x v="0"/>
  </r>
  <r>
    <x v="1"/>
    <x v="0"/>
    <x v="7"/>
    <m/>
    <x v="1"/>
    <n v="0"/>
    <n v="0"/>
    <x v="44"/>
    <n v="0"/>
    <x v="44"/>
    <x v="0"/>
    <x v="0"/>
  </r>
  <r>
    <x v="1"/>
    <x v="0"/>
    <x v="1"/>
    <m/>
    <x v="1"/>
    <n v="0"/>
    <s v="Focus : installation de gaz"/>
    <x v="8"/>
    <n v="0"/>
    <x v="8"/>
    <x v="0"/>
    <x v="0"/>
  </r>
  <r>
    <x v="1"/>
    <x v="0"/>
    <x v="8"/>
    <m/>
    <x v="1"/>
    <n v="0"/>
    <s v="Focus : installation de gaz"/>
    <x v="45"/>
    <n v="0"/>
    <x v="45"/>
    <x v="0"/>
    <x v="0"/>
  </r>
  <r>
    <x v="1"/>
    <x v="0"/>
    <x v="8"/>
    <m/>
    <x v="1"/>
    <n v="0"/>
    <n v="0"/>
    <x v="46"/>
    <n v="0"/>
    <x v="46"/>
    <x v="0"/>
    <x v="0"/>
  </r>
  <r>
    <x v="1"/>
    <x v="0"/>
    <x v="8"/>
    <m/>
    <x v="1"/>
    <n v="0"/>
    <n v="0"/>
    <x v="47"/>
    <n v="0"/>
    <x v="47"/>
    <x v="0"/>
    <x v="0"/>
  </r>
  <r>
    <x v="1"/>
    <x v="0"/>
    <x v="8"/>
    <m/>
    <x v="1"/>
    <n v="0"/>
    <n v="0"/>
    <x v="48"/>
    <n v="0"/>
    <x v="48"/>
    <x v="0"/>
    <x v="0"/>
  </r>
  <r>
    <x v="1"/>
    <x v="0"/>
    <x v="8"/>
    <m/>
    <x v="0"/>
    <n v="0"/>
    <n v="0"/>
    <x v="49"/>
    <s v="Arrêté du 25 juin 1980"/>
    <x v="49"/>
    <x v="0"/>
    <x v="0"/>
  </r>
  <r>
    <x v="1"/>
    <x v="0"/>
    <x v="8"/>
    <m/>
    <x v="1"/>
    <n v="0"/>
    <n v="0"/>
    <x v="50"/>
    <s v="ANSM - Risques et précautions d'emploi liés à l'utilisation des gaz à usage médical"/>
    <x v="50"/>
    <x v="0"/>
    <x v="0"/>
  </r>
  <r>
    <x v="2"/>
    <x v="1"/>
    <x v="1"/>
    <m/>
    <x v="1"/>
    <s v="Chapitre 5. Stockage des gaz médicaux en services utilisateurs"/>
    <m/>
    <x v="32"/>
    <m/>
    <x v="32"/>
    <x v="2"/>
    <x v="1"/>
  </r>
  <r>
    <x v="2"/>
    <x v="1"/>
    <x v="1"/>
    <m/>
    <x v="1"/>
    <s v="Thématique : stockage"/>
    <m/>
    <x v="32"/>
    <m/>
    <x v="32"/>
    <x v="2"/>
    <x v="1"/>
  </r>
  <r>
    <x v="2"/>
    <x v="1"/>
    <x v="7"/>
    <s v="à exclure, nom pas renseigné"/>
    <x v="0"/>
    <s v="Stockage des gaz médicaux en services utilisateurs"/>
    <s v="Stockage"/>
    <x v="51"/>
    <s v="Arrêté du 25 juin 1980"/>
    <x v="51"/>
    <x v="0"/>
    <x v="0"/>
  </r>
  <r>
    <x v="2"/>
    <x v="1"/>
    <x v="7"/>
    <s v="à exclure, nom pas renseigné"/>
    <x v="1"/>
    <n v="0"/>
    <n v="0"/>
    <x v="52"/>
    <n v="0"/>
    <x v="52"/>
    <x v="0"/>
    <x v="0"/>
  </r>
  <r>
    <x v="2"/>
    <x v="1"/>
    <x v="7"/>
    <s v="à exclure, nom pas renseigné"/>
    <x v="1"/>
    <n v="0"/>
    <n v="0"/>
    <x v="53"/>
    <s v="ANSM - Risques et précautions d'emploi liés à l'utilisation des gaz à usage médical"/>
    <x v="53"/>
    <x v="0"/>
    <x v="0"/>
  </r>
  <r>
    <x v="2"/>
    <x v="1"/>
    <x v="7"/>
    <s v="à exclure, nom pas renseigné"/>
    <x v="1"/>
    <n v="0"/>
    <n v="0"/>
    <x v="54"/>
    <s v="ANSM - Risques et précautions d'emploi liés à l'utilisation des gaz à usage médical"/>
    <x v="54"/>
    <x v="0"/>
    <x v="0"/>
  </r>
  <r>
    <x v="2"/>
    <x v="1"/>
    <x v="7"/>
    <s v="à exclure, nom pas renseigné"/>
    <x v="0"/>
    <n v="0"/>
    <n v="0"/>
    <x v="55"/>
    <s v="Arrêté du 25 juin 1980"/>
    <x v="55"/>
    <x v="0"/>
    <x v="0"/>
  </r>
  <r>
    <x v="2"/>
    <x v="1"/>
    <x v="7"/>
    <s v="à exclure, nom pas renseigné"/>
    <x v="0"/>
    <n v="0"/>
    <n v="0"/>
    <x v="56"/>
    <s v="Arrêté du 25 juin 1980"/>
    <x v="56"/>
    <x v="0"/>
    <x v="0"/>
  </r>
  <r>
    <x v="2"/>
    <x v="1"/>
    <x v="7"/>
    <s v="à exclure, nom pas renseigné"/>
    <x v="1"/>
    <n v="0"/>
    <n v="0"/>
    <x v="57"/>
    <s v="ANSM - Risques et précautions d'emploi liés à l'utilisation des gaz à usage médical"/>
    <x v="57"/>
    <x v="0"/>
    <x v="0"/>
  </r>
  <r>
    <x v="2"/>
    <x v="1"/>
    <x v="7"/>
    <s v="à exclure, nom pas renseigné"/>
    <x v="1"/>
    <n v="0"/>
    <n v="0"/>
    <x v="58"/>
    <n v="0"/>
    <x v="58"/>
    <x v="0"/>
    <x v="0"/>
  </r>
  <r>
    <x v="2"/>
    <x v="1"/>
    <x v="7"/>
    <s v="à exclure, nom pas renseigné"/>
    <x v="1"/>
    <n v="0"/>
    <n v="0"/>
    <x v="59"/>
    <n v="0"/>
    <x v="59"/>
    <x v="0"/>
    <x v="0"/>
  </r>
  <r>
    <x v="2"/>
    <x v="1"/>
    <x v="7"/>
    <s v="à exclure, nom pas renseigné"/>
    <x v="1"/>
    <n v="0"/>
    <n v="0"/>
    <x v="60"/>
    <s v="ANSM - Risques et précautions d'emploi liés à l'utilisation des gaz à usage médical"/>
    <x v="60"/>
    <x v="0"/>
    <x v="0"/>
  </r>
  <r>
    <x v="2"/>
    <x v="1"/>
    <x v="7"/>
    <s v="à exclure, nom pas renseigné"/>
    <x v="0"/>
    <n v="0"/>
    <n v="0"/>
    <x v="61"/>
    <s v="Résumé des caractéristiques du produit"/>
    <x v="61"/>
    <x v="0"/>
    <x v="0"/>
  </r>
  <r>
    <x v="2"/>
    <x v="1"/>
    <x v="7"/>
    <s v="à exclure, nom pas renseigné"/>
    <x v="0"/>
    <n v="0"/>
    <n v="0"/>
    <x v="62"/>
    <s v="Résumé des caractéristiques du produit"/>
    <x v="62"/>
    <x v="0"/>
    <x v="0"/>
  </r>
  <r>
    <x v="2"/>
    <x v="1"/>
    <x v="7"/>
    <s v="à exclure, nom pas renseigné"/>
    <x v="0"/>
    <n v="0"/>
    <n v="0"/>
    <x v="63"/>
    <s v="Résumé des caractéristiques du produit"/>
    <x v="63"/>
    <x v="0"/>
    <x v="0"/>
  </r>
  <r>
    <x v="2"/>
    <x v="1"/>
    <x v="7"/>
    <s v="à exclure, nom pas renseigné"/>
    <x v="1"/>
    <n v="0"/>
    <n v="0"/>
    <x v="64"/>
    <s v="ANSM - Risques et précautions d'emploi liés à l'utilisation des gaz à usage médical"/>
    <x v="64"/>
    <x v="1"/>
    <x v="0"/>
  </r>
  <r>
    <x v="2"/>
    <x v="1"/>
    <x v="7"/>
    <s v="à exclure, nom pas renseigné"/>
    <x v="1"/>
    <n v="0"/>
    <n v="0"/>
    <x v="65"/>
    <n v="0"/>
    <x v="65"/>
    <x v="1"/>
    <x v="0"/>
  </r>
  <r>
    <x v="2"/>
    <x v="1"/>
    <x v="1"/>
    <m/>
    <x v="1"/>
    <n v="0"/>
    <s v="Focus bouteilles d'oxygène"/>
    <x v="8"/>
    <n v="0"/>
    <x v="8"/>
    <x v="0"/>
    <x v="0"/>
  </r>
  <r>
    <x v="2"/>
    <x v="1"/>
    <x v="9"/>
    <s v="à exclure, nom pas renseigné"/>
    <x v="1"/>
    <n v="0"/>
    <n v="0"/>
    <x v="66"/>
    <n v="0"/>
    <x v="66"/>
    <x v="0"/>
    <x v="0"/>
  </r>
  <r>
    <x v="2"/>
    <x v="1"/>
    <x v="9"/>
    <s v="à exclure, nom pas renseigné"/>
    <x v="1"/>
    <n v="0"/>
    <n v="0"/>
    <x v="67"/>
    <n v="0"/>
    <x v="67"/>
    <x v="0"/>
    <x v="0"/>
  </r>
  <r>
    <x v="2"/>
    <x v="1"/>
    <x v="1"/>
    <m/>
    <x v="1"/>
    <n v="0"/>
    <s v="Focus bouteilles de MEOPA"/>
    <x v="8"/>
    <n v="0"/>
    <x v="8"/>
    <x v="0"/>
    <x v="0"/>
  </r>
  <r>
    <x v="2"/>
    <x v="1"/>
    <x v="10"/>
    <s v="à exclure, nom pas renseigné"/>
    <x v="1"/>
    <n v="0"/>
    <n v="0"/>
    <x v="68"/>
    <n v="0"/>
    <x v="68"/>
    <x v="0"/>
    <x v="0"/>
  </r>
  <r>
    <x v="2"/>
    <x v="1"/>
    <x v="10"/>
    <s v="à exclure, nom pas renseigné"/>
    <x v="0"/>
    <n v="0"/>
    <n v="0"/>
    <x v="69"/>
    <s v="Résumé des caractéristiques du produit - MEOPA"/>
    <x v="69"/>
    <x v="0"/>
    <x v="0"/>
  </r>
  <r>
    <x v="2"/>
    <x v="1"/>
    <x v="1"/>
    <m/>
    <x v="1"/>
    <n v="0"/>
    <s v="Thématique : Administration"/>
    <x v="8"/>
    <n v="0"/>
    <x v="8"/>
    <x v="0"/>
    <x v="0"/>
  </r>
  <r>
    <x v="2"/>
    <x v="1"/>
    <x v="11"/>
    <s v="à exclure, nom pas renseigné"/>
    <x v="0"/>
    <n v="0"/>
    <s v="Administration"/>
    <x v="70"/>
    <s v="Arrêté du 6 avril 2011"/>
    <x v="70"/>
    <x v="0"/>
    <x v="0"/>
  </r>
  <r>
    <x v="2"/>
    <x v="1"/>
    <x v="11"/>
    <s v="à exclure, nom pas renseigné"/>
    <x v="1"/>
    <n v="0"/>
    <n v="0"/>
    <x v="71"/>
    <s v="ANSM - Risques et précautions d'emploi liés à l'utilisation des gaz à usage médical"/>
    <x v="71"/>
    <x v="0"/>
    <x v="0"/>
  </r>
  <r>
    <x v="2"/>
    <x v="1"/>
    <x v="11"/>
    <s v="à exclure, nom pas renseigné"/>
    <x v="1"/>
    <n v="0"/>
    <n v="0"/>
    <x v="72"/>
    <s v="ANSM - Risques et précautions d'emploi liés à l'utilisation des gaz à usage médical"/>
    <x v="72"/>
    <x v="0"/>
    <x v="0"/>
  </r>
  <r>
    <x v="2"/>
    <x v="1"/>
    <x v="11"/>
    <s v="à exclure, nom pas renseigné"/>
    <x v="0"/>
    <n v="0"/>
    <n v="0"/>
    <x v="73"/>
    <s v="Arrêté du 6 avril 2011"/>
    <x v="73"/>
    <x v="0"/>
    <x v="0"/>
  </r>
  <r>
    <x v="2"/>
    <x v="1"/>
    <x v="11"/>
    <s v="à exclure, nom pas renseigné"/>
    <x v="1"/>
    <n v="0"/>
    <n v="0"/>
    <x v="74"/>
    <n v="0"/>
    <x v="74"/>
    <x v="0"/>
    <x v="0"/>
  </r>
  <r>
    <x v="2"/>
    <x v="1"/>
    <x v="11"/>
    <s v="à exclure, nom pas renseigné"/>
    <x v="1"/>
    <n v="0"/>
    <n v="0"/>
    <x v="75"/>
    <s v="ANSM - Risques et précautions d'emploi liés à l'utilisation des gaz à usage médical"/>
    <x v="75"/>
    <x v="0"/>
    <x v="0"/>
  </r>
  <r>
    <x v="2"/>
    <x v="1"/>
    <x v="11"/>
    <s v="à exclure, nom pas renseigné"/>
    <x v="0"/>
    <n v="0"/>
    <n v="0"/>
    <x v="76"/>
    <s v="HAS - Evaluation de la prise en charge médicamenteuse selon le référentiel de certification"/>
    <x v="76"/>
    <x v="0"/>
    <x v="0"/>
  </r>
  <r>
    <x v="2"/>
    <x v="1"/>
    <x v="11"/>
    <s v="à exclure, nom pas renseigné"/>
    <x v="1"/>
    <n v="0"/>
    <n v="0"/>
    <x v="77"/>
    <n v="0"/>
    <x v="77"/>
    <x v="0"/>
    <x v="0"/>
  </r>
  <r>
    <x v="2"/>
    <x v="1"/>
    <x v="11"/>
    <s v="à exclure, nom pas renseigné"/>
    <x v="1"/>
    <n v="0"/>
    <n v="0"/>
    <x v="78"/>
    <s v="ANSM - Risques et précautions d'emploi liés à l'utilisation des gaz à usage médical"/>
    <x v="78"/>
    <x v="0"/>
    <x v="0"/>
  </r>
  <r>
    <x v="2"/>
    <x v="1"/>
    <x v="11"/>
    <s v="à exclure, nom pas renseigné"/>
    <x v="0"/>
    <n v="0"/>
    <n v="0"/>
    <x v="79"/>
    <s v="Arrêté du 22 octobre 1982"/>
    <x v="79"/>
    <x v="0"/>
    <x v="0"/>
  </r>
  <r>
    <x v="2"/>
    <x v="1"/>
    <x v="11"/>
    <s v="à exclure, nom pas renseigné"/>
    <x v="1"/>
    <n v="0"/>
    <n v="0"/>
    <x v="80"/>
    <s v="ANSM - Confusion air/oxygène"/>
    <x v="80"/>
    <x v="0"/>
    <x v="0"/>
  </r>
  <r>
    <x v="2"/>
    <x v="2"/>
    <x v="1"/>
    <m/>
    <x v="1"/>
    <s v="Chapitre 5. Stockage des gaz médicaux en services utilisateurs"/>
    <m/>
    <x v="32"/>
    <m/>
    <x v="32"/>
    <x v="2"/>
    <x v="1"/>
  </r>
  <r>
    <x v="2"/>
    <x v="2"/>
    <x v="1"/>
    <m/>
    <x v="1"/>
    <s v="Thématique : stockage"/>
    <m/>
    <x v="32"/>
    <m/>
    <x v="32"/>
    <x v="2"/>
    <x v="1"/>
  </r>
  <r>
    <x v="2"/>
    <x v="2"/>
    <x v="7"/>
    <s v="à exclure, nom pas renseigné"/>
    <x v="0"/>
    <s v="Stockage des gaz médicaux en services utilisateurs"/>
    <s v="Stockage"/>
    <x v="51"/>
    <s v="Arrêté du 25 juin 1980"/>
    <x v="51"/>
    <x v="0"/>
    <x v="0"/>
  </r>
  <r>
    <x v="2"/>
    <x v="2"/>
    <x v="7"/>
    <s v="à exclure, nom pas renseigné"/>
    <x v="1"/>
    <n v="0"/>
    <n v="0"/>
    <x v="52"/>
    <n v="0"/>
    <x v="52"/>
    <x v="0"/>
    <x v="0"/>
  </r>
  <r>
    <x v="2"/>
    <x v="2"/>
    <x v="7"/>
    <s v="à exclure, nom pas renseigné"/>
    <x v="1"/>
    <n v="0"/>
    <n v="0"/>
    <x v="53"/>
    <s v="ANSM - Risques et précautions d'emploi liés à l'utilisation des gaz à usage médical"/>
    <x v="53"/>
    <x v="0"/>
    <x v="0"/>
  </r>
  <r>
    <x v="2"/>
    <x v="2"/>
    <x v="7"/>
    <s v="à exclure, nom pas renseigné"/>
    <x v="1"/>
    <n v="0"/>
    <n v="0"/>
    <x v="54"/>
    <s v="ANSM - Risques et précautions d'emploi liés à l'utilisation des gaz à usage médical"/>
    <x v="54"/>
    <x v="0"/>
    <x v="0"/>
  </r>
  <r>
    <x v="2"/>
    <x v="2"/>
    <x v="7"/>
    <s v="à exclure, nom pas renseigné"/>
    <x v="0"/>
    <n v="0"/>
    <n v="0"/>
    <x v="55"/>
    <s v="Arrêté du 25 juin 1980"/>
    <x v="55"/>
    <x v="0"/>
    <x v="0"/>
  </r>
  <r>
    <x v="2"/>
    <x v="2"/>
    <x v="7"/>
    <s v="à exclure, nom pas renseigné"/>
    <x v="0"/>
    <n v="0"/>
    <n v="0"/>
    <x v="56"/>
    <s v="Arrêté du 25 juin 1980"/>
    <x v="56"/>
    <x v="0"/>
    <x v="0"/>
  </r>
  <r>
    <x v="2"/>
    <x v="2"/>
    <x v="7"/>
    <s v="à exclure, nom pas renseigné"/>
    <x v="1"/>
    <n v="0"/>
    <n v="0"/>
    <x v="57"/>
    <s v="ANSM - Risques et précautions d'emploi liés à l'utilisation des gaz à usage médical"/>
    <x v="57"/>
    <x v="0"/>
    <x v="0"/>
  </r>
  <r>
    <x v="2"/>
    <x v="2"/>
    <x v="7"/>
    <s v="à exclure, nom pas renseigné"/>
    <x v="1"/>
    <n v="0"/>
    <n v="0"/>
    <x v="58"/>
    <n v="0"/>
    <x v="58"/>
    <x v="0"/>
    <x v="0"/>
  </r>
  <r>
    <x v="2"/>
    <x v="2"/>
    <x v="7"/>
    <s v="à exclure, nom pas renseigné"/>
    <x v="1"/>
    <n v="0"/>
    <n v="0"/>
    <x v="59"/>
    <n v="0"/>
    <x v="59"/>
    <x v="0"/>
    <x v="0"/>
  </r>
  <r>
    <x v="2"/>
    <x v="2"/>
    <x v="7"/>
    <s v="à exclure, nom pas renseigné"/>
    <x v="1"/>
    <n v="0"/>
    <n v="0"/>
    <x v="60"/>
    <s v="ANSM - Risques et précautions d'emploi liés à l'utilisation des gaz à usage médical"/>
    <x v="60"/>
    <x v="0"/>
    <x v="0"/>
  </r>
  <r>
    <x v="2"/>
    <x v="2"/>
    <x v="7"/>
    <s v="à exclure, nom pas renseigné"/>
    <x v="0"/>
    <n v="0"/>
    <n v="0"/>
    <x v="61"/>
    <s v="Résumé des caractéristiques du produit"/>
    <x v="61"/>
    <x v="0"/>
    <x v="0"/>
  </r>
  <r>
    <x v="2"/>
    <x v="2"/>
    <x v="7"/>
    <s v="à exclure, nom pas renseigné"/>
    <x v="0"/>
    <n v="0"/>
    <n v="0"/>
    <x v="62"/>
    <s v="Résumé des caractéristiques du produit"/>
    <x v="62"/>
    <x v="0"/>
    <x v="0"/>
  </r>
  <r>
    <x v="2"/>
    <x v="2"/>
    <x v="7"/>
    <s v="à exclure, nom pas renseigné"/>
    <x v="0"/>
    <n v="0"/>
    <n v="0"/>
    <x v="63"/>
    <s v="Résumé des caractéristiques du produit"/>
    <x v="63"/>
    <x v="0"/>
    <x v="0"/>
  </r>
  <r>
    <x v="2"/>
    <x v="2"/>
    <x v="7"/>
    <s v="à exclure, nom pas renseigné"/>
    <x v="1"/>
    <n v="0"/>
    <n v="0"/>
    <x v="64"/>
    <s v="ANSM - Risques et précautions d'emploi liés à l'utilisation des gaz à usage médical"/>
    <x v="64"/>
    <x v="1"/>
    <x v="0"/>
  </r>
  <r>
    <x v="2"/>
    <x v="2"/>
    <x v="7"/>
    <s v="à exclure, nom pas renseigné"/>
    <x v="1"/>
    <n v="0"/>
    <n v="0"/>
    <x v="65"/>
    <n v="0"/>
    <x v="65"/>
    <x v="1"/>
    <x v="0"/>
  </r>
  <r>
    <x v="2"/>
    <x v="2"/>
    <x v="1"/>
    <m/>
    <x v="1"/>
    <n v="0"/>
    <s v="Focus bouteilles d'oxygène"/>
    <x v="8"/>
    <n v="0"/>
    <x v="8"/>
    <x v="0"/>
    <x v="0"/>
  </r>
  <r>
    <x v="2"/>
    <x v="2"/>
    <x v="9"/>
    <s v="à exclure, nom pas renseigné"/>
    <x v="1"/>
    <n v="0"/>
    <n v="0"/>
    <x v="66"/>
    <n v="0"/>
    <x v="66"/>
    <x v="0"/>
    <x v="0"/>
  </r>
  <r>
    <x v="2"/>
    <x v="2"/>
    <x v="9"/>
    <s v="à exclure, nom pas renseigné"/>
    <x v="1"/>
    <n v="0"/>
    <n v="0"/>
    <x v="67"/>
    <n v="0"/>
    <x v="67"/>
    <x v="0"/>
    <x v="0"/>
  </r>
  <r>
    <x v="2"/>
    <x v="2"/>
    <x v="1"/>
    <m/>
    <x v="1"/>
    <n v="0"/>
    <s v="Focus bouteilles de MEOPA"/>
    <x v="8"/>
    <n v="0"/>
    <x v="8"/>
    <x v="0"/>
    <x v="0"/>
  </r>
  <r>
    <x v="2"/>
    <x v="2"/>
    <x v="10"/>
    <s v="à exclure, nom pas renseigné"/>
    <x v="1"/>
    <n v="0"/>
    <n v="0"/>
    <x v="68"/>
    <n v="0"/>
    <x v="68"/>
    <x v="0"/>
    <x v="0"/>
  </r>
  <r>
    <x v="2"/>
    <x v="2"/>
    <x v="10"/>
    <s v="à exclure, nom pas renseigné"/>
    <x v="0"/>
    <n v="0"/>
    <n v="0"/>
    <x v="69"/>
    <s v="Résumé des caractéristiques du produit - MEOPA"/>
    <x v="69"/>
    <x v="0"/>
    <x v="0"/>
  </r>
  <r>
    <x v="2"/>
    <x v="2"/>
    <x v="1"/>
    <m/>
    <x v="1"/>
    <n v="0"/>
    <s v="Thématique : Administration"/>
    <x v="8"/>
    <n v="0"/>
    <x v="8"/>
    <x v="0"/>
    <x v="0"/>
  </r>
  <r>
    <x v="2"/>
    <x v="2"/>
    <x v="11"/>
    <s v="à exclure, nom pas renseigné"/>
    <x v="0"/>
    <n v="0"/>
    <s v="Administration"/>
    <x v="70"/>
    <s v="Arrêté du 6 avril 2011"/>
    <x v="70"/>
    <x v="0"/>
    <x v="0"/>
  </r>
  <r>
    <x v="2"/>
    <x v="2"/>
    <x v="11"/>
    <s v="à exclure, nom pas renseigné"/>
    <x v="1"/>
    <n v="0"/>
    <n v="0"/>
    <x v="71"/>
    <s v="ANSM - Risques et précautions d'emploi liés à l'utilisation des gaz à usage médical"/>
    <x v="71"/>
    <x v="0"/>
    <x v="0"/>
  </r>
  <r>
    <x v="2"/>
    <x v="2"/>
    <x v="11"/>
    <s v="à exclure, nom pas renseigné"/>
    <x v="1"/>
    <n v="0"/>
    <n v="0"/>
    <x v="72"/>
    <s v="ANSM - Risques et précautions d'emploi liés à l'utilisation des gaz à usage médical"/>
    <x v="72"/>
    <x v="0"/>
    <x v="0"/>
  </r>
  <r>
    <x v="2"/>
    <x v="2"/>
    <x v="11"/>
    <s v="à exclure, nom pas renseigné"/>
    <x v="0"/>
    <n v="0"/>
    <n v="0"/>
    <x v="73"/>
    <s v="Arrêté du 6 avril 2011"/>
    <x v="73"/>
    <x v="0"/>
    <x v="0"/>
  </r>
  <r>
    <x v="2"/>
    <x v="2"/>
    <x v="11"/>
    <s v="à exclure, nom pas renseigné"/>
    <x v="1"/>
    <n v="0"/>
    <n v="0"/>
    <x v="74"/>
    <n v="0"/>
    <x v="74"/>
    <x v="0"/>
    <x v="0"/>
  </r>
  <r>
    <x v="2"/>
    <x v="2"/>
    <x v="11"/>
    <s v="à exclure, nom pas renseigné"/>
    <x v="1"/>
    <n v="0"/>
    <n v="0"/>
    <x v="75"/>
    <s v="ANSM - Risques et précautions d'emploi liés à l'utilisation des gaz à usage médical"/>
    <x v="75"/>
    <x v="0"/>
    <x v="0"/>
  </r>
  <r>
    <x v="2"/>
    <x v="2"/>
    <x v="11"/>
    <s v="à exclure, nom pas renseigné"/>
    <x v="0"/>
    <n v="0"/>
    <n v="0"/>
    <x v="76"/>
    <s v="HAS - Evaluation de la prise en charge médicamenteuse selon le référentiel de certification"/>
    <x v="76"/>
    <x v="0"/>
    <x v="0"/>
  </r>
  <r>
    <x v="2"/>
    <x v="2"/>
    <x v="11"/>
    <s v="à exclure, nom pas renseigné"/>
    <x v="1"/>
    <n v="0"/>
    <n v="0"/>
    <x v="77"/>
    <n v="0"/>
    <x v="77"/>
    <x v="0"/>
    <x v="0"/>
  </r>
  <r>
    <x v="2"/>
    <x v="2"/>
    <x v="11"/>
    <s v="à exclure, nom pas renseigné"/>
    <x v="1"/>
    <n v="0"/>
    <n v="0"/>
    <x v="78"/>
    <s v="ANSM - Risques et précautions d'emploi liés à l'utilisation des gaz à usage médical"/>
    <x v="78"/>
    <x v="0"/>
    <x v="0"/>
  </r>
  <r>
    <x v="2"/>
    <x v="2"/>
    <x v="11"/>
    <s v="à exclure, nom pas renseigné"/>
    <x v="0"/>
    <n v="0"/>
    <n v="0"/>
    <x v="79"/>
    <s v="Arrêté du 22 octobre 1982"/>
    <x v="79"/>
    <x v="0"/>
    <x v="0"/>
  </r>
  <r>
    <x v="2"/>
    <x v="2"/>
    <x v="11"/>
    <s v="à exclure, nom pas renseigné"/>
    <x v="1"/>
    <n v="0"/>
    <n v="0"/>
    <x v="80"/>
    <s v="ANSM - Confusion air/oxygène"/>
    <x v="80"/>
    <x v="0"/>
    <x v="0"/>
  </r>
  <r>
    <x v="2"/>
    <x v="3"/>
    <x v="1"/>
    <m/>
    <x v="1"/>
    <s v="Chapitre 5. Stockage des gaz médicaux en services utilisateurs"/>
    <m/>
    <x v="32"/>
    <m/>
    <x v="32"/>
    <x v="2"/>
    <x v="1"/>
  </r>
  <r>
    <x v="2"/>
    <x v="3"/>
    <x v="1"/>
    <m/>
    <x v="1"/>
    <s v="Thématique : stockage"/>
    <m/>
    <x v="32"/>
    <m/>
    <x v="32"/>
    <x v="2"/>
    <x v="1"/>
  </r>
  <r>
    <x v="2"/>
    <x v="3"/>
    <x v="7"/>
    <s v="à exclure, nom pas renseigné"/>
    <x v="0"/>
    <s v="Stockage des gaz médicaux en services utilisateurs"/>
    <s v="Stockage"/>
    <x v="51"/>
    <s v="Arrêté du 25 juin 1980"/>
    <x v="51"/>
    <x v="0"/>
    <x v="0"/>
  </r>
  <r>
    <x v="2"/>
    <x v="3"/>
    <x v="7"/>
    <s v="à exclure, nom pas renseigné"/>
    <x v="1"/>
    <n v="0"/>
    <n v="0"/>
    <x v="52"/>
    <n v="0"/>
    <x v="52"/>
    <x v="0"/>
    <x v="0"/>
  </r>
  <r>
    <x v="2"/>
    <x v="3"/>
    <x v="7"/>
    <s v="à exclure, nom pas renseigné"/>
    <x v="1"/>
    <n v="0"/>
    <n v="0"/>
    <x v="53"/>
    <s v="ANSM - Risques et précautions d'emploi liés à l'utilisation des gaz à usage médical"/>
    <x v="53"/>
    <x v="0"/>
    <x v="0"/>
  </r>
  <r>
    <x v="2"/>
    <x v="3"/>
    <x v="7"/>
    <s v="à exclure, nom pas renseigné"/>
    <x v="1"/>
    <n v="0"/>
    <n v="0"/>
    <x v="54"/>
    <s v="ANSM - Risques et précautions d'emploi liés à l'utilisation des gaz à usage médical"/>
    <x v="54"/>
    <x v="0"/>
    <x v="0"/>
  </r>
  <r>
    <x v="2"/>
    <x v="3"/>
    <x v="7"/>
    <s v="à exclure, nom pas renseigné"/>
    <x v="0"/>
    <n v="0"/>
    <n v="0"/>
    <x v="55"/>
    <s v="Arrêté du 25 juin 1980"/>
    <x v="55"/>
    <x v="0"/>
    <x v="0"/>
  </r>
  <r>
    <x v="2"/>
    <x v="3"/>
    <x v="7"/>
    <s v="à exclure, nom pas renseigné"/>
    <x v="0"/>
    <n v="0"/>
    <n v="0"/>
    <x v="56"/>
    <s v="Arrêté du 25 juin 1980"/>
    <x v="56"/>
    <x v="0"/>
    <x v="0"/>
  </r>
  <r>
    <x v="2"/>
    <x v="3"/>
    <x v="7"/>
    <s v="à exclure, nom pas renseigné"/>
    <x v="1"/>
    <n v="0"/>
    <n v="0"/>
    <x v="57"/>
    <s v="ANSM - Risques et précautions d'emploi liés à l'utilisation des gaz à usage médical"/>
    <x v="57"/>
    <x v="0"/>
    <x v="0"/>
  </r>
  <r>
    <x v="2"/>
    <x v="3"/>
    <x v="7"/>
    <s v="à exclure, nom pas renseigné"/>
    <x v="1"/>
    <n v="0"/>
    <n v="0"/>
    <x v="58"/>
    <n v="0"/>
    <x v="58"/>
    <x v="0"/>
    <x v="0"/>
  </r>
  <r>
    <x v="2"/>
    <x v="3"/>
    <x v="7"/>
    <s v="à exclure, nom pas renseigné"/>
    <x v="1"/>
    <n v="0"/>
    <n v="0"/>
    <x v="59"/>
    <n v="0"/>
    <x v="59"/>
    <x v="0"/>
    <x v="0"/>
  </r>
  <r>
    <x v="2"/>
    <x v="3"/>
    <x v="7"/>
    <s v="à exclure, nom pas renseigné"/>
    <x v="1"/>
    <n v="0"/>
    <n v="0"/>
    <x v="60"/>
    <s v="ANSM - Risques et précautions d'emploi liés à l'utilisation des gaz à usage médical"/>
    <x v="60"/>
    <x v="0"/>
    <x v="0"/>
  </r>
  <r>
    <x v="2"/>
    <x v="3"/>
    <x v="7"/>
    <s v="à exclure, nom pas renseigné"/>
    <x v="0"/>
    <n v="0"/>
    <n v="0"/>
    <x v="61"/>
    <s v="Résumé des caractéristiques du produit"/>
    <x v="61"/>
    <x v="0"/>
    <x v="0"/>
  </r>
  <r>
    <x v="2"/>
    <x v="3"/>
    <x v="7"/>
    <s v="à exclure, nom pas renseigné"/>
    <x v="0"/>
    <n v="0"/>
    <n v="0"/>
    <x v="62"/>
    <s v="Résumé des caractéristiques du produit"/>
    <x v="62"/>
    <x v="0"/>
    <x v="0"/>
  </r>
  <r>
    <x v="2"/>
    <x v="3"/>
    <x v="7"/>
    <s v="à exclure, nom pas renseigné"/>
    <x v="0"/>
    <n v="0"/>
    <n v="0"/>
    <x v="63"/>
    <s v="Résumé des caractéristiques du produit"/>
    <x v="63"/>
    <x v="0"/>
    <x v="0"/>
  </r>
  <r>
    <x v="2"/>
    <x v="3"/>
    <x v="7"/>
    <s v="à exclure, nom pas renseigné"/>
    <x v="1"/>
    <n v="0"/>
    <n v="0"/>
    <x v="64"/>
    <s v="ANSM - Risques et précautions d'emploi liés à l'utilisation des gaz à usage médical"/>
    <x v="64"/>
    <x v="1"/>
    <x v="0"/>
  </r>
  <r>
    <x v="2"/>
    <x v="3"/>
    <x v="7"/>
    <s v="à exclure, nom pas renseigné"/>
    <x v="1"/>
    <n v="0"/>
    <n v="0"/>
    <x v="65"/>
    <n v="0"/>
    <x v="65"/>
    <x v="1"/>
    <x v="0"/>
  </r>
  <r>
    <x v="2"/>
    <x v="3"/>
    <x v="1"/>
    <m/>
    <x v="1"/>
    <n v="0"/>
    <s v="Focus bouteilles d'oxygène"/>
    <x v="8"/>
    <n v="0"/>
    <x v="8"/>
    <x v="0"/>
    <x v="0"/>
  </r>
  <r>
    <x v="2"/>
    <x v="3"/>
    <x v="9"/>
    <s v="à exclure, nom pas renseigné"/>
    <x v="1"/>
    <n v="0"/>
    <n v="0"/>
    <x v="66"/>
    <n v="0"/>
    <x v="66"/>
    <x v="0"/>
    <x v="0"/>
  </r>
  <r>
    <x v="2"/>
    <x v="3"/>
    <x v="9"/>
    <s v="à exclure, nom pas renseigné"/>
    <x v="1"/>
    <n v="0"/>
    <n v="0"/>
    <x v="67"/>
    <n v="0"/>
    <x v="67"/>
    <x v="0"/>
    <x v="0"/>
  </r>
  <r>
    <x v="2"/>
    <x v="3"/>
    <x v="1"/>
    <m/>
    <x v="1"/>
    <n v="0"/>
    <s v="Focus bouteilles de MEOPA"/>
    <x v="8"/>
    <n v="0"/>
    <x v="8"/>
    <x v="0"/>
    <x v="0"/>
  </r>
  <r>
    <x v="2"/>
    <x v="3"/>
    <x v="10"/>
    <s v="à exclure, nom pas renseigné"/>
    <x v="1"/>
    <n v="0"/>
    <n v="0"/>
    <x v="68"/>
    <n v="0"/>
    <x v="68"/>
    <x v="0"/>
    <x v="0"/>
  </r>
  <r>
    <x v="2"/>
    <x v="3"/>
    <x v="10"/>
    <s v="à exclure, nom pas renseigné"/>
    <x v="0"/>
    <n v="0"/>
    <n v="0"/>
    <x v="69"/>
    <s v="Résumé des caractéristiques du produit - MEOPA"/>
    <x v="69"/>
    <x v="0"/>
    <x v="0"/>
  </r>
  <r>
    <x v="2"/>
    <x v="3"/>
    <x v="1"/>
    <m/>
    <x v="1"/>
    <n v="0"/>
    <s v="Thématique : Administration"/>
    <x v="8"/>
    <n v="0"/>
    <x v="8"/>
    <x v="0"/>
    <x v="0"/>
  </r>
  <r>
    <x v="2"/>
    <x v="3"/>
    <x v="11"/>
    <s v="à exclure, nom pas renseigné"/>
    <x v="0"/>
    <n v="0"/>
    <s v="Administration"/>
    <x v="70"/>
    <s v="Arrêté du 6 avril 2011"/>
    <x v="70"/>
    <x v="0"/>
    <x v="0"/>
  </r>
  <r>
    <x v="2"/>
    <x v="3"/>
    <x v="11"/>
    <s v="à exclure, nom pas renseigné"/>
    <x v="1"/>
    <n v="0"/>
    <n v="0"/>
    <x v="71"/>
    <s v="ANSM - Risques et précautions d'emploi liés à l'utilisation des gaz à usage médical"/>
    <x v="71"/>
    <x v="0"/>
    <x v="0"/>
  </r>
  <r>
    <x v="2"/>
    <x v="3"/>
    <x v="11"/>
    <s v="à exclure, nom pas renseigné"/>
    <x v="1"/>
    <n v="0"/>
    <n v="0"/>
    <x v="72"/>
    <s v="ANSM - Risques et précautions d'emploi liés à l'utilisation des gaz à usage médical"/>
    <x v="72"/>
    <x v="0"/>
    <x v="0"/>
  </r>
  <r>
    <x v="2"/>
    <x v="3"/>
    <x v="11"/>
    <s v="à exclure, nom pas renseigné"/>
    <x v="0"/>
    <n v="0"/>
    <n v="0"/>
    <x v="73"/>
    <s v="Arrêté du 6 avril 2011"/>
    <x v="73"/>
    <x v="0"/>
    <x v="0"/>
  </r>
  <r>
    <x v="2"/>
    <x v="3"/>
    <x v="11"/>
    <s v="à exclure, nom pas renseigné"/>
    <x v="1"/>
    <n v="0"/>
    <n v="0"/>
    <x v="74"/>
    <n v="0"/>
    <x v="74"/>
    <x v="0"/>
    <x v="0"/>
  </r>
  <r>
    <x v="2"/>
    <x v="3"/>
    <x v="11"/>
    <s v="à exclure, nom pas renseigné"/>
    <x v="1"/>
    <n v="0"/>
    <n v="0"/>
    <x v="75"/>
    <s v="ANSM - Risques et précautions d'emploi liés à l'utilisation des gaz à usage médical"/>
    <x v="75"/>
    <x v="0"/>
    <x v="0"/>
  </r>
  <r>
    <x v="2"/>
    <x v="3"/>
    <x v="11"/>
    <s v="à exclure, nom pas renseigné"/>
    <x v="0"/>
    <n v="0"/>
    <n v="0"/>
    <x v="76"/>
    <s v="HAS - Evaluation de la prise en charge médicamenteuse selon le référentiel de certification"/>
    <x v="76"/>
    <x v="0"/>
    <x v="0"/>
  </r>
  <r>
    <x v="2"/>
    <x v="3"/>
    <x v="11"/>
    <s v="à exclure, nom pas renseigné"/>
    <x v="1"/>
    <n v="0"/>
    <n v="0"/>
    <x v="77"/>
    <n v="0"/>
    <x v="77"/>
    <x v="0"/>
    <x v="0"/>
  </r>
  <r>
    <x v="2"/>
    <x v="3"/>
    <x v="11"/>
    <s v="à exclure, nom pas renseigné"/>
    <x v="1"/>
    <n v="0"/>
    <n v="0"/>
    <x v="78"/>
    <s v="ANSM - Risques et précautions d'emploi liés à l'utilisation des gaz à usage médical"/>
    <x v="78"/>
    <x v="0"/>
    <x v="0"/>
  </r>
  <r>
    <x v="2"/>
    <x v="3"/>
    <x v="11"/>
    <s v="à exclure, nom pas renseigné"/>
    <x v="0"/>
    <n v="0"/>
    <n v="0"/>
    <x v="79"/>
    <s v="Arrêté du 22 octobre 1982"/>
    <x v="79"/>
    <x v="0"/>
    <x v="0"/>
  </r>
  <r>
    <x v="2"/>
    <x v="3"/>
    <x v="11"/>
    <s v="à exclure, nom pas renseigné"/>
    <x v="1"/>
    <n v="0"/>
    <n v="0"/>
    <x v="80"/>
    <s v="ANSM - Confusion air/oxygène"/>
    <x v="80"/>
    <x v="0"/>
    <x v="0"/>
  </r>
  <r>
    <x v="2"/>
    <x v="4"/>
    <x v="1"/>
    <m/>
    <x v="1"/>
    <s v="Chapitre 5. Stockage des gaz médicaux en services utilisateurs"/>
    <m/>
    <x v="32"/>
    <m/>
    <x v="32"/>
    <x v="2"/>
    <x v="1"/>
  </r>
  <r>
    <x v="2"/>
    <x v="4"/>
    <x v="1"/>
    <m/>
    <x v="1"/>
    <s v="Thématique : stockage"/>
    <m/>
    <x v="32"/>
    <m/>
    <x v="32"/>
    <x v="2"/>
    <x v="1"/>
  </r>
  <r>
    <x v="2"/>
    <x v="4"/>
    <x v="7"/>
    <s v="à exclure, nom pas renseigné"/>
    <x v="0"/>
    <s v="Stockage des gaz médicaux en services utilisateurs"/>
    <s v="Stockage"/>
    <x v="51"/>
    <s v="Arrêté du 25 juin 1980"/>
    <x v="51"/>
    <x v="0"/>
    <x v="0"/>
  </r>
  <r>
    <x v="2"/>
    <x v="4"/>
    <x v="7"/>
    <s v="à exclure, nom pas renseigné"/>
    <x v="1"/>
    <n v="0"/>
    <n v="0"/>
    <x v="52"/>
    <n v="0"/>
    <x v="52"/>
    <x v="0"/>
    <x v="0"/>
  </r>
  <r>
    <x v="2"/>
    <x v="4"/>
    <x v="7"/>
    <s v="à exclure, nom pas renseigné"/>
    <x v="1"/>
    <n v="0"/>
    <n v="0"/>
    <x v="53"/>
    <s v="ANSM - Risques et précautions d'emploi liés à l'utilisation des gaz à usage médical"/>
    <x v="53"/>
    <x v="0"/>
    <x v="0"/>
  </r>
  <r>
    <x v="2"/>
    <x v="4"/>
    <x v="7"/>
    <s v="à exclure, nom pas renseigné"/>
    <x v="1"/>
    <n v="0"/>
    <n v="0"/>
    <x v="54"/>
    <s v="ANSM - Risques et précautions d'emploi liés à l'utilisation des gaz à usage médical"/>
    <x v="54"/>
    <x v="0"/>
    <x v="0"/>
  </r>
  <r>
    <x v="2"/>
    <x v="4"/>
    <x v="7"/>
    <s v="à exclure, nom pas renseigné"/>
    <x v="0"/>
    <n v="0"/>
    <n v="0"/>
    <x v="55"/>
    <s v="Arrêté du 25 juin 1980"/>
    <x v="55"/>
    <x v="0"/>
    <x v="0"/>
  </r>
  <r>
    <x v="2"/>
    <x v="4"/>
    <x v="7"/>
    <s v="à exclure, nom pas renseigné"/>
    <x v="0"/>
    <n v="0"/>
    <n v="0"/>
    <x v="56"/>
    <s v="Arrêté du 25 juin 1980"/>
    <x v="56"/>
    <x v="0"/>
    <x v="0"/>
  </r>
  <r>
    <x v="2"/>
    <x v="4"/>
    <x v="7"/>
    <s v="à exclure, nom pas renseigné"/>
    <x v="1"/>
    <n v="0"/>
    <n v="0"/>
    <x v="57"/>
    <s v="ANSM - Risques et précautions d'emploi liés à l'utilisation des gaz à usage médical"/>
    <x v="57"/>
    <x v="0"/>
    <x v="0"/>
  </r>
  <r>
    <x v="2"/>
    <x v="4"/>
    <x v="7"/>
    <s v="à exclure, nom pas renseigné"/>
    <x v="1"/>
    <n v="0"/>
    <n v="0"/>
    <x v="58"/>
    <n v="0"/>
    <x v="58"/>
    <x v="0"/>
    <x v="0"/>
  </r>
  <r>
    <x v="2"/>
    <x v="4"/>
    <x v="7"/>
    <s v="à exclure, nom pas renseigné"/>
    <x v="1"/>
    <n v="0"/>
    <n v="0"/>
    <x v="59"/>
    <n v="0"/>
    <x v="59"/>
    <x v="0"/>
    <x v="0"/>
  </r>
  <r>
    <x v="2"/>
    <x v="4"/>
    <x v="7"/>
    <s v="à exclure, nom pas renseigné"/>
    <x v="1"/>
    <n v="0"/>
    <n v="0"/>
    <x v="60"/>
    <s v="ANSM - Risques et précautions d'emploi liés à l'utilisation des gaz à usage médical"/>
    <x v="60"/>
    <x v="0"/>
    <x v="0"/>
  </r>
  <r>
    <x v="2"/>
    <x v="4"/>
    <x v="7"/>
    <s v="à exclure, nom pas renseigné"/>
    <x v="0"/>
    <n v="0"/>
    <n v="0"/>
    <x v="61"/>
    <s v="Résumé des caractéristiques du produit"/>
    <x v="61"/>
    <x v="0"/>
    <x v="0"/>
  </r>
  <r>
    <x v="2"/>
    <x v="4"/>
    <x v="7"/>
    <s v="à exclure, nom pas renseigné"/>
    <x v="0"/>
    <n v="0"/>
    <n v="0"/>
    <x v="62"/>
    <s v="Résumé des caractéristiques du produit"/>
    <x v="62"/>
    <x v="0"/>
    <x v="0"/>
  </r>
  <r>
    <x v="2"/>
    <x v="4"/>
    <x v="7"/>
    <s v="à exclure, nom pas renseigné"/>
    <x v="0"/>
    <n v="0"/>
    <n v="0"/>
    <x v="63"/>
    <s v="Résumé des caractéristiques du produit"/>
    <x v="63"/>
    <x v="0"/>
    <x v="0"/>
  </r>
  <r>
    <x v="2"/>
    <x v="4"/>
    <x v="7"/>
    <s v="à exclure, nom pas renseigné"/>
    <x v="1"/>
    <n v="0"/>
    <n v="0"/>
    <x v="64"/>
    <s v="ANSM - Risques et précautions d'emploi liés à l'utilisation des gaz à usage médical"/>
    <x v="64"/>
    <x v="1"/>
    <x v="0"/>
  </r>
  <r>
    <x v="2"/>
    <x v="4"/>
    <x v="7"/>
    <s v="à exclure, nom pas renseigné"/>
    <x v="1"/>
    <n v="0"/>
    <n v="0"/>
    <x v="65"/>
    <n v="0"/>
    <x v="65"/>
    <x v="1"/>
    <x v="0"/>
  </r>
  <r>
    <x v="2"/>
    <x v="4"/>
    <x v="1"/>
    <m/>
    <x v="1"/>
    <n v="0"/>
    <s v="Focus bouteilles d'oxygène"/>
    <x v="8"/>
    <n v="0"/>
    <x v="8"/>
    <x v="0"/>
    <x v="0"/>
  </r>
  <r>
    <x v="2"/>
    <x v="4"/>
    <x v="9"/>
    <s v="à exclure, nom pas renseigné"/>
    <x v="1"/>
    <n v="0"/>
    <n v="0"/>
    <x v="66"/>
    <n v="0"/>
    <x v="66"/>
    <x v="0"/>
    <x v="0"/>
  </r>
  <r>
    <x v="2"/>
    <x v="4"/>
    <x v="9"/>
    <s v="à exclure, nom pas renseigné"/>
    <x v="1"/>
    <n v="0"/>
    <n v="0"/>
    <x v="67"/>
    <n v="0"/>
    <x v="67"/>
    <x v="0"/>
    <x v="0"/>
  </r>
  <r>
    <x v="2"/>
    <x v="4"/>
    <x v="1"/>
    <m/>
    <x v="1"/>
    <n v="0"/>
    <s v="Focus bouteilles de MEOPA"/>
    <x v="8"/>
    <n v="0"/>
    <x v="8"/>
    <x v="0"/>
    <x v="0"/>
  </r>
  <r>
    <x v="2"/>
    <x v="4"/>
    <x v="10"/>
    <s v="à exclure, nom pas renseigné"/>
    <x v="1"/>
    <n v="0"/>
    <n v="0"/>
    <x v="68"/>
    <n v="0"/>
    <x v="68"/>
    <x v="0"/>
    <x v="0"/>
  </r>
  <r>
    <x v="2"/>
    <x v="4"/>
    <x v="10"/>
    <s v="à exclure, nom pas renseigné"/>
    <x v="0"/>
    <n v="0"/>
    <n v="0"/>
    <x v="69"/>
    <s v="Résumé des caractéristiques du produit - MEOPA"/>
    <x v="69"/>
    <x v="0"/>
    <x v="0"/>
  </r>
  <r>
    <x v="2"/>
    <x v="4"/>
    <x v="1"/>
    <m/>
    <x v="1"/>
    <n v="0"/>
    <s v="Thématique : Administration"/>
    <x v="8"/>
    <n v="0"/>
    <x v="8"/>
    <x v="0"/>
    <x v="0"/>
  </r>
  <r>
    <x v="2"/>
    <x v="4"/>
    <x v="11"/>
    <s v="à exclure, nom pas renseigné"/>
    <x v="0"/>
    <n v="0"/>
    <s v="Administration"/>
    <x v="70"/>
    <s v="Arrêté du 6 avril 2011"/>
    <x v="70"/>
    <x v="0"/>
    <x v="0"/>
  </r>
  <r>
    <x v="2"/>
    <x v="4"/>
    <x v="11"/>
    <s v="à exclure, nom pas renseigné"/>
    <x v="1"/>
    <n v="0"/>
    <n v="0"/>
    <x v="71"/>
    <s v="ANSM - Risques et précautions d'emploi liés à l'utilisation des gaz à usage médical"/>
    <x v="71"/>
    <x v="0"/>
    <x v="0"/>
  </r>
  <r>
    <x v="2"/>
    <x v="4"/>
    <x v="11"/>
    <s v="à exclure, nom pas renseigné"/>
    <x v="1"/>
    <n v="0"/>
    <n v="0"/>
    <x v="72"/>
    <s v="ANSM - Risques et précautions d'emploi liés à l'utilisation des gaz à usage médical"/>
    <x v="72"/>
    <x v="0"/>
    <x v="0"/>
  </r>
  <r>
    <x v="2"/>
    <x v="4"/>
    <x v="11"/>
    <s v="à exclure, nom pas renseigné"/>
    <x v="0"/>
    <n v="0"/>
    <n v="0"/>
    <x v="73"/>
    <s v="Arrêté du 6 avril 2011"/>
    <x v="73"/>
    <x v="0"/>
    <x v="0"/>
  </r>
  <r>
    <x v="2"/>
    <x v="4"/>
    <x v="11"/>
    <s v="à exclure, nom pas renseigné"/>
    <x v="1"/>
    <n v="0"/>
    <n v="0"/>
    <x v="74"/>
    <n v="0"/>
    <x v="74"/>
    <x v="0"/>
    <x v="0"/>
  </r>
  <r>
    <x v="2"/>
    <x v="4"/>
    <x v="11"/>
    <s v="à exclure, nom pas renseigné"/>
    <x v="1"/>
    <n v="0"/>
    <n v="0"/>
    <x v="75"/>
    <s v="ANSM - Risques et précautions d'emploi liés à l'utilisation des gaz à usage médical"/>
    <x v="75"/>
    <x v="0"/>
    <x v="0"/>
  </r>
  <r>
    <x v="2"/>
    <x v="4"/>
    <x v="11"/>
    <s v="à exclure, nom pas renseigné"/>
    <x v="0"/>
    <n v="0"/>
    <n v="0"/>
    <x v="76"/>
    <s v="HAS - Evaluation de la prise en charge médicamenteuse selon le référentiel de certification"/>
    <x v="76"/>
    <x v="0"/>
    <x v="0"/>
  </r>
  <r>
    <x v="2"/>
    <x v="4"/>
    <x v="11"/>
    <s v="à exclure, nom pas renseigné"/>
    <x v="1"/>
    <n v="0"/>
    <n v="0"/>
    <x v="77"/>
    <n v="0"/>
    <x v="77"/>
    <x v="0"/>
    <x v="0"/>
  </r>
  <r>
    <x v="2"/>
    <x v="4"/>
    <x v="11"/>
    <s v="à exclure, nom pas renseigné"/>
    <x v="1"/>
    <n v="0"/>
    <n v="0"/>
    <x v="78"/>
    <s v="ANSM - Risques et précautions d'emploi liés à l'utilisation des gaz à usage médical"/>
    <x v="78"/>
    <x v="0"/>
    <x v="0"/>
  </r>
  <r>
    <x v="2"/>
    <x v="4"/>
    <x v="11"/>
    <s v="à exclure, nom pas renseigné"/>
    <x v="0"/>
    <n v="0"/>
    <n v="0"/>
    <x v="79"/>
    <s v="Arrêté du 22 octobre 1982"/>
    <x v="79"/>
    <x v="0"/>
    <x v="0"/>
  </r>
  <r>
    <x v="2"/>
    <x v="4"/>
    <x v="11"/>
    <s v="à exclure, nom pas renseigné"/>
    <x v="1"/>
    <n v="0"/>
    <n v="0"/>
    <x v="80"/>
    <s v="ANSM - Confusion air/oxygène"/>
    <x v="80"/>
    <x v="0"/>
    <x v="0"/>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r>
    <x v="3"/>
    <x v="0"/>
    <x v="1"/>
    <m/>
    <x v="2"/>
    <m/>
    <m/>
    <x v="32"/>
    <m/>
    <x v="32"/>
    <x v="2"/>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3F08675-CE1E-42E7-9914-9E6C75070F24}" name="Tableau croisé dynamique4" cacheId="0" applyNumberFormats="0" applyBorderFormats="0" applyFontFormats="0" applyPatternFormats="0" applyAlignmentFormats="0" applyWidthHeightFormats="1" dataCaption="Valeurs" updatedVersion="8" minRefreshableVersion="3" itemPrintTitles="1" createdVersion="8" indent="0" compact="0" compactData="0" multipleFieldFilters="0">
  <location ref="B60:G181" firstHeaderRow="1" firstDataRow="1" firstDataCol="6" rowPageCount="1" colPageCount="1"/>
  <pivotFields count="12">
    <pivotField axis="axisPage" compact="0" outline="0" multipleItemSelectionAllowed="1" showAll="0" defaultSubtotal="0">
      <items count="4">
        <item h="1" x="1"/>
        <item h="1" x="0"/>
        <item x="2"/>
        <item h="1" x="3"/>
      </items>
      <extLst>
        <ext xmlns:x14="http://schemas.microsoft.com/office/spreadsheetml/2009/9/main" uri="{2946ED86-A175-432a-8AC1-64E0C546D7DE}">
          <x14:pivotField fillDownLabels="1"/>
        </ext>
      </extLst>
    </pivotField>
    <pivotField axis="axisRow" compact="0" outline="0" subtotalTop="0" showAll="0" defaultSubtotal="0">
      <items count="5">
        <item x="1"/>
        <item x="2"/>
        <item x="3"/>
        <item x="4"/>
        <item x="0"/>
      </items>
      <extLst>
        <ext xmlns:x14="http://schemas.microsoft.com/office/spreadsheetml/2009/9/main" uri="{2946ED86-A175-432a-8AC1-64E0C546D7DE}">
          <x14:pivotField fillDownLabels="1"/>
        </ext>
      </extLst>
    </pivotField>
    <pivotField axis="axisRow" compact="0" outline="0" showAll="0" defaultSubtotal="0">
      <items count="12">
        <item x="0"/>
        <item x="2"/>
        <item x="3"/>
        <item x="4"/>
        <item x="5"/>
        <item x="7"/>
        <item x="6"/>
        <item x="11"/>
        <item h="1" x="1"/>
        <item x="8"/>
        <item x="9"/>
        <item x="10"/>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howAll="0" defaultSubtotal="0">
      <items count="3">
        <item x="1"/>
        <item x="0"/>
        <item x="2"/>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compact="0" outline="0" showAll="0" defaultSubtotal="0">
      <items count="81">
        <item x="0"/>
        <item x="1"/>
        <item x="2"/>
        <item x="3"/>
        <item x="4"/>
        <item x="5"/>
        <item x="9"/>
        <item x="10"/>
        <item x="11"/>
        <item x="12"/>
        <item x="13"/>
        <item x="16"/>
        <item x="17"/>
        <item x="18"/>
        <item x="21"/>
        <item x="22"/>
        <item x="23"/>
        <item x="24"/>
        <item x="30"/>
        <item x="31"/>
        <item x="34"/>
        <item x="36"/>
        <item x="38"/>
        <item x="39"/>
        <item x="42"/>
        <item x="44"/>
        <item x="45"/>
        <item x="46"/>
        <item x="47"/>
        <item x="48"/>
        <item x="50"/>
        <item x="52"/>
        <item x="53"/>
        <item x="54"/>
        <item x="57"/>
        <item x="58"/>
        <item x="59"/>
        <item x="60"/>
        <item x="64"/>
        <item x="65"/>
        <item x="66"/>
        <item x="67"/>
        <item x="71"/>
        <item x="74"/>
        <item x="77"/>
        <item x="78"/>
        <item x="80"/>
        <item x="14"/>
        <item x="19"/>
        <item x="20"/>
        <item x="25"/>
        <item x="26"/>
        <item x="27"/>
        <item x="28"/>
        <item x="29"/>
        <item x="33"/>
        <item x="35"/>
        <item x="37"/>
        <item x="40"/>
        <item x="41"/>
        <item x="43"/>
        <item x="49"/>
        <item x="51"/>
        <item x="55"/>
        <item x="56"/>
        <item x="61"/>
        <item x="62"/>
        <item x="69"/>
        <item x="6"/>
        <item x="79"/>
        <item x="7"/>
        <item x="15"/>
        <item x="8"/>
        <item x="32"/>
        <item x="63"/>
        <item x="68"/>
        <item x="70"/>
        <item x="72"/>
        <item x="73"/>
        <item x="75"/>
        <item x="76"/>
      </items>
      <extLst>
        <ext xmlns:x14="http://schemas.microsoft.com/office/spreadsheetml/2009/9/main" uri="{2946ED86-A175-432a-8AC1-64E0C546D7DE}">
          <x14:pivotField fillDownLabels="1"/>
        </ext>
      </extLst>
    </pivotField>
    <pivotField compact="0" outline="0" subtotalTop="0" showAll="0" defaultSubtotal="0">
      <extLst>
        <ext xmlns:x14="http://schemas.microsoft.com/office/spreadsheetml/2009/9/main" uri="{2946ED86-A175-432a-8AC1-64E0C546D7DE}">
          <x14:pivotField fillDownLabels="1"/>
        </ext>
      </extLst>
    </pivotField>
    <pivotField axis="axisRow" compact="0" outline="0" subtotalTop="0" showAll="0" defaultSubtotal="0">
      <items count="81">
        <item x="8"/>
        <item x="33"/>
        <item x="53"/>
        <item x="78"/>
        <item x="77"/>
        <item x="72"/>
        <item x="74"/>
        <item x="73"/>
        <item x="55"/>
        <item x="54"/>
        <item x="37"/>
        <item x="59"/>
        <item x="58"/>
        <item x="0"/>
        <item x="15"/>
        <item x="3"/>
        <item x="10"/>
        <item x="12"/>
        <item x="13"/>
        <item x="4"/>
        <item x="36"/>
        <item x="35"/>
        <item x="50"/>
        <item x="21"/>
        <item x="17"/>
        <item x="56"/>
        <item x="70"/>
        <item x="76"/>
        <item x="75"/>
        <item x="44"/>
        <item x="68"/>
        <item x="48"/>
        <item x="40"/>
        <item x="63"/>
        <item x="51"/>
        <item x="52"/>
        <item x="69"/>
        <item x="43"/>
        <item x="41"/>
        <item x="80"/>
        <item x="11"/>
        <item x="19"/>
        <item x="18"/>
        <item x="29"/>
        <item x="47"/>
        <item x="30"/>
        <item x="31"/>
        <item x="79"/>
        <item x="24"/>
        <item x="5"/>
        <item x="60"/>
        <item x="38"/>
        <item x="39"/>
        <item x="7"/>
        <item x="45"/>
        <item x="66"/>
        <item x="57"/>
        <item x="2"/>
        <item x="42"/>
        <item x="23"/>
        <item x="32"/>
        <item x="1"/>
        <item x="6"/>
        <item x="9"/>
        <item x="14"/>
        <item x="16"/>
        <item x="20"/>
        <item x="22"/>
        <item x="25"/>
        <item x="26"/>
        <item x="27"/>
        <item x="34"/>
        <item x="46"/>
        <item x="49"/>
        <item x="67"/>
        <item x="71"/>
        <item x="28"/>
        <item x="61"/>
        <item x="62"/>
        <item x="64"/>
        <item x="65"/>
      </items>
      <extLst>
        <ext xmlns:x14="http://schemas.microsoft.com/office/spreadsheetml/2009/9/main" uri="{2946ED86-A175-432a-8AC1-64E0C546D7DE}">
          <x14:pivotField fillDownLabels="1"/>
        </ext>
      </extLst>
    </pivotField>
    <pivotField axis="axisRow" compact="0" outline="0" showAll="0" defaultSubtotal="0">
      <items count="3">
        <item x="0"/>
        <item x="1"/>
        <item x="2"/>
      </items>
      <extLst>
        <ext xmlns:x14="http://schemas.microsoft.com/office/spreadsheetml/2009/9/main" uri="{2946ED86-A175-432a-8AC1-64E0C546D7DE}">
          <x14:pivotField fillDownLabels="1"/>
        </ext>
      </extLst>
    </pivotField>
    <pivotField axis="axisRow" compact="0" outline="0" showAll="0" defaultSubtotal="0">
      <items count="2">
        <item x="0"/>
        <item x="1"/>
      </items>
      <extLst>
        <ext xmlns:x14="http://schemas.microsoft.com/office/spreadsheetml/2009/9/main" uri="{2946ED86-A175-432a-8AC1-64E0C546D7DE}">
          <x14:pivotField fillDownLabels="1"/>
        </ext>
      </extLst>
    </pivotField>
  </pivotFields>
  <rowFields count="6">
    <field x="1"/>
    <field x="2"/>
    <field x="4"/>
    <field x="9"/>
    <field x="10"/>
    <field x="11"/>
  </rowFields>
  <rowItems count="121">
    <i>
      <x/>
      <x v="5"/>
      <x/>
      <x v="2"/>
      <x/>
      <x/>
    </i>
    <i r="3">
      <x v="9"/>
      <x/>
      <x/>
    </i>
    <i r="3">
      <x v="11"/>
      <x/>
      <x/>
    </i>
    <i r="3">
      <x v="12"/>
      <x/>
      <x/>
    </i>
    <i r="3">
      <x v="35"/>
      <x/>
      <x/>
    </i>
    <i r="3">
      <x v="50"/>
      <x/>
      <x/>
    </i>
    <i r="3">
      <x v="56"/>
      <x/>
      <x/>
    </i>
    <i r="3">
      <x v="79"/>
      <x v="1"/>
      <x/>
    </i>
    <i r="3">
      <x v="80"/>
      <x v="1"/>
      <x/>
    </i>
    <i r="2">
      <x v="1"/>
      <x v="8"/>
      <x/>
      <x/>
    </i>
    <i r="3">
      <x v="25"/>
      <x/>
      <x/>
    </i>
    <i r="3">
      <x v="33"/>
      <x/>
      <x/>
    </i>
    <i r="3">
      <x v="34"/>
      <x/>
      <x/>
    </i>
    <i r="3">
      <x v="77"/>
      <x/>
      <x/>
    </i>
    <i r="3">
      <x v="78"/>
      <x/>
      <x/>
    </i>
    <i r="1">
      <x v="7"/>
      <x/>
      <x v="3"/>
      <x/>
      <x/>
    </i>
    <i r="3">
      <x v="4"/>
      <x/>
      <x/>
    </i>
    <i r="3">
      <x v="5"/>
      <x/>
      <x/>
    </i>
    <i r="3">
      <x v="6"/>
      <x/>
      <x/>
    </i>
    <i r="3">
      <x v="28"/>
      <x/>
      <x/>
    </i>
    <i r="3">
      <x v="39"/>
      <x/>
      <x/>
    </i>
    <i r="3">
      <x v="75"/>
      <x/>
      <x/>
    </i>
    <i r="2">
      <x v="1"/>
      <x v="7"/>
      <x/>
      <x/>
    </i>
    <i r="3">
      <x v="26"/>
      <x/>
      <x/>
    </i>
    <i r="3">
      <x v="27"/>
      <x/>
      <x/>
    </i>
    <i r="3">
      <x v="47"/>
      <x/>
      <x/>
    </i>
    <i r="1">
      <x v="10"/>
      <x/>
      <x v="55"/>
      <x/>
      <x/>
    </i>
    <i r="3">
      <x v="74"/>
      <x/>
      <x/>
    </i>
    <i r="1">
      <x v="11"/>
      <x/>
      <x v="30"/>
      <x/>
      <x/>
    </i>
    <i r="2">
      <x v="1"/>
      <x v="36"/>
      <x/>
      <x/>
    </i>
    <i>
      <x v="1"/>
      <x v="5"/>
      <x/>
      <x v="2"/>
      <x/>
      <x/>
    </i>
    <i r="3">
      <x v="9"/>
      <x/>
      <x/>
    </i>
    <i r="3">
      <x v="11"/>
      <x/>
      <x/>
    </i>
    <i r="3">
      <x v="12"/>
      <x/>
      <x/>
    </i>
    <i r="3">
      <x v="35"/>
      <x/>
      <x/>
    </i>
    <i r="3">
      <x v="50"/>
      <x/>
      <x/>
    </i>
    <i r="3">
      <x v="56"/>
      <x/>
      <x/>
    </i>
    <i r="3">
      <x v="79"/>
      <x v="1"/>
      <x/>
    </i>
    <i r="3">
      <x v="80"/>
      <x v="1"/>
      <x/>
    </i>
    <i r="2">
      <x v="1"/>
      <x v="8"/>
      <x/>
      <x/>
    </i>
    <i r="3">
      <x v="25"/>
      <x/>
      <x/>
    </i>
    <i r="3">
      <x v="33"/>
      <x/>
      <x/>
    </i>
    <i r="3">
      <x v="34"/>
      <x/>
      <x/>
    </i>
    <i r="3">
      <x v="77"/>
      <x/>
      <x/>
    </i>
    <i r="3">
      <x v="78"/>
      <x/>
      <x/>
    </i>
    <i r="1">
      <x v="7"/>
      <x/>
      <x v="3"/>
      <x/>
      <x/>
    </i>
    <i r="3">
      <x v="4"/>
      <x/>
      <x/>
    </i>
    <i r="3">
      <x v="5"/>
      <x/>
      <x/>
    </i>
    <i r="3">
      <x v="6"/>
      <x/>
      <x/>
    </i>
    <i r="3">
      <x v="28"/>
      <x/>
      <x/>
    </i>
    <i r="3">
      <x v="39"/>
      <x/>
      <x/>
    </i>
    <i r="3">
      <x v="75"/>
      <x/>
      <x/>
    </i>
    <i r="2">
      <x v="1"/>
      <x v="7"/>
      <x/>
      <x/>
    </i>
    <i r="3">
      <x v="26"/>
      <x/>
      <x/>
    </i>
    <i r="3">
      <x v="27"/>
      <x/>
      <x/>
    </i>
    <i r="3">
      <x v="47"/>
      <x/>
      <x/>
    </i>
    <i r="1">
      <x v="10"/>
      <x/>
      <x v="55"/>
      <x/>
      <x/>
    </i>
    <i r="3">
      <x v="74"/>
      <x/>
      <x/>
    </i>
    <i r="1">
      <x v="11"/>
      <x/>
      <x v="30"/>
      <x/>
      <x/>
    </i>
    <i r="2">
      <x v="1"/>
      <x v="36"/>
      <x/>
      <x/>
    </i>
    <i>
      <x v="2"/>
      <x v="5"/>
      <x/>
      <x v="2"/>
      <x/>
      <x/>
    </i>
    <i r="3">
      <x v="9"/>
      <x/>
      <x/>
    </i>
    <i r="3">
      <x v="11"/>
      <x/>
      <x/>
    </i>
    <i r="3">
      <x v="12"/>
      <x/>
      <x/>
    </i>
    <i r="3">
      <x v="35"/>
      <x/>
      <x/>
    </i>
    <i r="3">
      <x v="50"/>
      <x/>
      <x/>
    </i>
    <i r="3">
      <x v="56"/>
      <x/>
      <x/>
    </i>
    <i r="3">
      <x v="79"/>
      <x v="1"/>
      <x/>
    </i>
    <i r="3">
      <x v="80"/>
      <x v="1"/>
      <x/>
    </i>
    <i r="2">
      <x v="1"/>
      <x v="8"/>
      <x/>
      <x/>
    </i>
    <i r="3">
      <x v="25"/>
      <x/>
      <x/>
    </i>
    <i r="3">
      <x v="33"/>
      <x/>
      <x/>
    </i>
    <i r="3">
      <x v="34"/>
      <x/>
      <x/>
    </i>
    <i r="3">
      <x v="77"/>
      <x/>
      <x/>
    </i>
    <i r="3">
      <x v="78"/>
      <x/>
      <x/>
    </i>
    <i r="1">
      <x v="7"/>
      <x/>
      <x v="3"/>
      <x/>
      <x/>
    </i>
    <i r="3">
      <x v="4"/>
      <x/>
      <x/>
    </i>
    <i r="3">
      <x v="5"/>
      <x/>
      <x/>
    </i>
    <i r="3">
      <x v="6"/>
      <x/>
      <x/>
    </i>
    <i r="3">
      <x v="28"/>
      <x/>
      <x/>
    </i>
    <i r="3">
      <x v="39"/>
      <x/>
      <x/>
    </i>
    <i r="3">
      <x v="75"/>
      <x/>
      <x/>
    </i>
    <i r="2">
      <x v="1"/>
      <x v="7"/>
      <x/>
      <x/>
    </i>
    <i r="3">
      <x v="26"/>
      <x/>
      <x/>
    </i>
    <i r="3">
      <x v="27"/>
      <x/>
      <x/>
    </i>
    <i r="3">
      <x v="47"/>
      <x/>
      <x/>
    </i>
    <i r="1">
      <x v="10"/>
      <x/>
      <x v="55"/>
      <x/>
      <x/>
    </i>
    <i r="3">
      <x v="74"/>
      <x/>
      <x/>
    </i>
    <i r="1">
      <x v="11"/>
      <x/>
      <x v="30"/>
      <x/>
      <x/>
    </i>
    <i r="2">
      <x v="1"/>
      <x v="36"/>
      <x/>
      <x/>
    </i>
    <i>
      <x v="3"/>
      <x v="5"/>
      <x/>
      <x v="2"/>
      <x/>
      <x/>
    </i>
    <i r="3">
      <x v="9"/>
      <x/>
      <x/>
    </i>
    <i r="3">
      <x v="11"/>
      <x/>
      <x/>
    </i>
    <i r="3">
      <x v="12"/>
      <x/>
      <x/>
    </i>
    <i r="3">
      <x v="35"/>
      <x/>
      <x/>
    </i>
    <i r="3">
      <x v="50"/>
      <x/>
      <x/>
    </i>
    <i r="3">
      <x v="56"/>
      <x/>
      <x/>
    </i>
    <i r="3">
      <x v="79"/>
      <x v="1"/>
      <x/>
    </i>
    <i r="3">
      <x v="80"/>
      <x v="1"/>
      <x/>
    </i>
    <i r="2">
      <x v="1"/>
      <x v="8"/>
      <x/>
      <x/>
    </i>
    <i r="3">
      <x v="25"/>
      <x/>
      <x/>
    </i>
    <i r="3">
      <x v="33"/>
      <x/>
      <x/>
    </i>
    <i r="3">
      <x v="34"/>
      <x/>
      <x/>
    </i>
    <i r="3">
      <x v="77"/>
      <x/>
      <x/>
    </i>
    <i r="3">
      <x v="78"/>
      <x/>
      <x/>
    </i>
    <i r="1">
      <x v="7"/>
      <x/>
      <x v="3"/>
      <x/>
      <x/>
    </i>
    <i r="3">
      <x v="4"/>
      <x/>
      <x/>
    </i>
    <i r="3">
      <x v="5"/>
      <x/>
      <x/>
    </i>
    <i r="3">
      <x v="6"/>
      <x/>
      <x/>
    </i>
    <i r="3">
      <x v="28"/>
      <x/>
      <x/>
    </i>
    <i r="3">
      <x v="39"/>
      <x/>
      <x/>
    </i>
    <i r="3">
      <x v="75"/>
      <x/>
      <x/>
    </i>
    <i r="2">
      <x v="1"/>
      <x v="7"/>
      <x/>
      <x/>
    </i>
    <i r="3">
      <x v="26"/>
      <x/>
      <x/>
    </i>
    <i r="3">
      <x v="27"/>
      <x/>
      <x/>
    </i>
    <i r="3">
      <x v="47"/>
      <x/>
      <x/>
    </i>
    <i r="1">
      <x v="10"/>
      <x/>
      <x v="55"/>
      <x/>
      <x/>
    </i>
    <i r="3">
      <x v="74"/>
      <x/>
      <x/>
    </i>
    <i r="1">
      <x v="11"/>
      <x/>
      <x v="30"/>
      <x/>
      <x/>
    </i>
    <i r="2">
      <x v="1"/>
      <x v="36"/>
      <x/>
      <x/>
    </i>
    <i t="grand">
      <x/>
    </i>
  </rowItems>
  <colItems count="1">
    <i/>
  </colItems>
  <pageFields count="1">
    <pageField fld="0" hier="-1"/>
  </pageFields>
  <formats count="21">
    <format dxfId="181">
      <pivotArea dataOnly="0" labelOnly="1" fieldPosition="0">
        <references count="1">
          <reference field="10" count="0"/>
        </references>
      </pivotArea>
    </format>
    <format dxfId="180">
      <pivotArea dataOnly="0" labelOnly="1" grandCol="1" outline="0" fieldPosition="0"/>
    </format>
    <format dxfId="179">
      <pivotArea dataOnly="0" labelOnly="1" fieldPosition="0">
        <references count="1">
          <reference field="10" count="0"/>
        </references>
      </pivotArea>
    </format>
    <format dxfId="178">
      <pivotArea dataOnly="0" labelOnly="1" grandCol="1" outline="0" fieldPosition="0"/>
    </format>
    <format dxfId="177">
      <pivotArea collapsedLevelsAreSubtotals="1" fieldPosition="0">
        <references count="1">
          <reference field="0" count="1">
            <x v="1"/>
          </reference>
        </references>
      </pivotArea>
    </format>
    <format dxfId="176">
      <pivotArea collapsedLevelsAreSubtotals="1" fieldPosition="0">
        <references count="2">
          <reference field="0" count="1" selected="0">
            <x v="1"/>
          </reference>
          <reference field="2" count="5">
            <x v="0"/>
            <x v="1"/>
            <x v="2"/>
            <x v="3"/>
            <x v="4"/>
          </reference>
        </references>
      </pivotArea>
    </format>
    <format dxfId="175">
      <pivotArea dataOnly="0" labelOnly="1" fieldPosition="0">
        <references count="1">
          <reference field="0" count="0"/>
        </references>
      </pivotArea>
    </format>
    <format dxfId="174">
      <pivotArea dataOnly="0" labelOnly="1" fieldPosition="0">
        <references count="2">
          <reference field="0" count="1" selected="0">
            <x v="1"/>
          </reference>
          <reference field="2" count="5">
            <x v="0"/>
            <x v="1"/>
            <x v="2"/>
            <x v="3"/>
            <x v="4"/>
          </reference>
        </references>
      </pivotArea>
    </format>
    <format dxfId="173">
      <pivotArea field="7" type="button" dataOnly="0" labelOnly="1" outline="0"/>
    </format>
    <format dxfId="172">
      <pivotArea field="11" type="button" dataOnly="0" labelOnly="1" outline="0" axis="axisRow" fieldPosition="5"/>
    </format>
    <format dxfId="171">
      <pivotArea dataOnly="0" labelOnly="1" grandRow="1" outline="0" fieldPosition="0"/>
    </format>
    <format dxfId="170">
      <pivotArea field="0" type="button" dataOnly="0" labelOnly="1" outline="0" axis="axisPage" fieldPosition="0"/>
    </format>
    <format dxfId="169">
      <pivotArea field="2" type="button" dataOnly="0" labelOnly="1" outline="0" axis="axisRow" fieldPosition="1"/>
    </format>
    <format dxfId="168">
      <pivotArea field="4" type="button" dataOnly="0" labelOnly="1" outline="0" axis="axisRow" fieldPosition="2"/>
    </format>
    <format dxfId="167">
      <pivotArea field="10" type="button" dataOnly="0" labelOnly="1" outline="0" axis="axisRow" fieldPosition="4"/>
    </format>
    <format dxfId="166">
      <pivotArea field="11" type="button" dataOnly="0" labelOnly="1" outline="0" axis="axisRow" fieldPosition="5"/>
    </format>
    <format dxfId="165">
      <pivotArea field="0" type="button" dataOnly="0" labelOnly="1" outline="0" axis="axisPage" fieldPosition="0"/>
    </format>
    <format dxfId="164">
      <pivotArea field="2" type="button" dataOnly="0" labelOnly="1" outline="0" axis="axisRow" fieldPosition="1"/>
    </format>
    <format dxfId="163">
      <pivotArea field="4" type="button" dataOnly="0" labelOnly="1" outline="0" axis="axisRow" fieldPosition="2"/>
    </format>
    <format dxfId="162">
      <pivotArea field="10" type="button" dataOnly="0" labelOnly="1" outline="0" axis="axisRow" fieldPosition="4"/>
    </format>
    <format dxfId="161">
      <pivotArea field="11" type="button" dataOnly="0" labelOnly="1" outline="0" axis="axisRow" fieldPosition="5"/>
    </format>
  </formats>
  <pivotTableStyleInfo name="PivotStyleLight20"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C14E58B-16F0-4F3D-BFDC-CFB07F246B4F}" name="Tableau croisé dynamique2" cacheId="0" applyNumberFormats="0" applyBorderFormats="0" applyFontFormats="0" applyPatternFormats="0" applyAlignmentFormats="0" applyWidthHeightFormats="1" dataCaption="Valeurs" updatedVersion="8" minRefreshableVersion="3" itemPrintTitles="1" createdVersion="8" indent="0" outline="1" outlineData="1" multipleFieldFilters="0">
  <location ref="B11:F52" firstHeaderRow="1" firstDataRow="2" firstDataCol="1" rowPageCount="1" colPageCount="1"/>
  <pivotFields count="12">
    <pivotField axis="axisRow" showAll="0" defaultSubtotal="0">
      <items count="4">
        <item x="0"/>
        <item x="1"/>
        <item x="2"/>
        <item h="1" x="3"/>
      </items>
    </pivotField>
    <pivotField axis="axisRow" showAll="0" defaultSubtotal="0">
      <items count="5">
        <item x="1"/>
        <item x="2"/>
        <item x="3"/>
        <item x="4"/>
        <item x="0"/>
      </items>
    </pivotField>
    <pivotField axis="axisRow" showAll="0" defaultSubtotal="0">
      <items count="12">
        <item x="0"/>
        <item x="2"/>
        <item x="3"/>
        <item x="4"/>
        <item x="5"/>
        <item x="7"/>
        <item x="6"/>
        <item x="8"/>
        <item x="9"/>
        <item x="10"/>
        <item x="11"/>
        <item x="1"/>
      </items>
    </pivotField>
    <pivotField showAll="0" defaultSubtotal="0"/>
    <pivotField axis="axisPage" showAll="0" defaultSubtotal="0">
      <items count="3">
        <item x="1"/>
        <item x="0"/>
        <item x="2"/>
      </items>
    </pivotField>
    <pivotField subtotalTop="0" showAll="0" defaultSubtotal="0"/>
    <pivotField showAll="0" defaultSubtotal="0"/>
    <pivotField dataField="1" showAll="0" defaultSubtotal="0"/>
    <pivotField showAll="0" defaultSubtotal="0"/>
    <pivotField showAll="0" defaultSubtotal="0"/>
    <pivotField axis="axisCol" showAll="0" defaultSubtotal="0">
      <items count="3">
        <item x="0"/>
        <item x="1"/>
        <item x="2"/>
      </items>
    </pivotField>
    <pivotField showAll="0" defaultSubtotal="0"/>
  </pivotFields>
  <rowFields count="3">
    <field x="0"/>
    <field x="1"/>
    <field x="2"/>
  </rowFields>
  <rowItems count="40">
    <i>
      <x/>
    </i>
    <i r="1">
      <x v="4"/>
    </i>
    <i r="2">
      <x/>
    </i>
    <i r="2">
      <x v="1"/>
    </i>
    <i r="2">
      <x v="2"/>
    </i>
    <i r="2">
      <x v="3"/>
    </i>
    <i r="2">
      <x v="4"/>
    </i>
    <i r="2">
      <x v="6"/>
    </i>
    <i r="2">
      <x v="11"/>
    </i>
    <i>
      <x v="1"/>
    </i>
    <i r="1">
      <x v="4"/>
    </i>
    <i r="2">
      <x v="5"/>
    </i>
    <i r="2">
      <x v="7"/>
    </i>
    <i r="2">
      <x v="11"/>
    </i>
    <i>
      <x v="2"/>
    </i>
    <i r="1">
      <x/>
    </i>
    <i r="2">
      <x v="5"/>
    </i>
    <i r="2">
      <x v="8"/>
    </i>
    <i r="2">
      <x v="9"/>
    </i>
    <i r="2">
      <x v="10"/>
    </i>
    <i r="2">
      <x v="11"/>
    </i>
    <i r="1">
      <x v="1"/>
    </i>
    <i r="2">
      <x v="5"/>
    </i>
    <i r="2">
      <x v="8"/>
    </i>
    <i r="2">
      <x v="9"/>
    </i>
    <i r="2">
      <x v="10"/>
    </i>
    <i r="2">
      <x v="11"/>
    </i>
    <i r="1">
      <x v="2"/>
    </i>
    <i r="2">
      <x v="5"/>
    </i>
    <i r="2">
      <x v="8"/>
    </i>
    <i r="2">
      <x v="9"/>
    </i>
    <i r="2">
      <x v="10"/>
    </i>
    <i r="2">
      <x v="11"/>
    </i>
    <i r="1">
      <x v="3"/>
    </i>
    <i r="2">
      <x v="5"/>
    </i>
    <i r="2">
      <x v="8"/>
    </i>
    <i r="2">
      <x v="9"/>
    </i>
    <i r="2">
      <x v="10"/>
    </i>
    <i r="2">
      <x v="11"/>
    </i>
    <i t="grand">
      <x/>
    </i>
  </rowItems>
  <colFields count="1">
    <field x="10"/>
  </colFields>
  <colItems count="4">
    <i>
      <x/>
    </i>
    <i>
      <x v="1"/>
    </i>
    <i>
      <x v="2"/>
    </i>
    <i t="grand">
      <x/>
    </i>
  </colItems>
  <pageFields count="1">
    <pageField fld="4" hier="-1"/>
  </pageFields>
  <dataFields count="1">
    <dataField name="Nombre de N° de critère" fld="7" subtotal="count" baseField="0" baseItem="0"/>
  </dataFields>
  <formats count="10">
    <format dxfId="191">
      <pivotArea collapsedLevelsAreSubtotals="1" fieldPosition="0">
        <references count="1">
          <reference field="0" count="1">
            <x v="0"/>
          </reference>
        </references>
      </pivotArea>
    </format>
    <format dxfId="190">
      <pivotArea collapsedLevelsAreSubtotals="1" fieldPosition="0">
        <references count="2">
          <reference field="0" count="1" selected="0">
            <x v="0"/>
          </reference>
          <reference field="2" count="5">
            <x v="0"/>
            <x v="1"/>
            <x v="2"/>
            <x v="3"/>
            <x v="4"/>
          </reference>
        </references>
      </pivotArea>
    </format>
    <format dxfId="189">
      <pivotArea dataOnly="0" labelOnly="1" fieldPosition="0">
        <references count="1">
          <reference field="0" count="0"/>
        </references>
      </pivotArea>
    </format>
    <format dxfId="188">
      <pivotArea dataOnly="0" labelOnly="1" fieldPosition="0">
        <references count="2">
          <reference field="0" count="1" selected="0">
            <x v="0"/>
          </reference>
          <reference field="2" count="5">
            <x v="0"/>
            <x v="1"/>
            <x v="2"/>
            <x v="3"/>
            <x v="4"/>
          </reference>
        </references>
      </pivotArea>
    </format>
    <format dxfId="187">
      <pivotArea field="0" type="button" dataOnly="0" labelOnly="1" outline="0" axis="axisRow" fieldPosition="0"/>
    </format>
    <format dxfId="186">
      <pivotArea dataOnly="0" labelOnly="1" fieldPosition="0">
        <references count="1">
          <reference field="10" count="0"/>
        </references>
      </pivotArea>
    </format>
    <format dxfId="185">
      <pivotArea dataOnly="0" labelOnly="1" grandCol="1" outline="0" fieldPosition="0"/>
    </format>
    <format dxfId="184">
      <pivotArea field="0" type="button" dataOnly="0" labelOnly="1" outline="0" axis="axisRow" fieldPosition="0"/>
    </format>
    <format dxfId="183">
      <pivotArea dataOnly="0" labelOnly="1" fieldPosition="0">
        <references count="1">
          <reference field="10" count="0"/>
        </references>
      </pivotArea>
    </format>
    <format dxfId="182">
      <pivotArea dataOnly="0" labelOnly="1" grandCol="1" outline="0" fieldPosition="0"/>
    </format>
  </formats>
  <pivotTableStyleInfo name="PivotStyleLight2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Thème Office">
  <a:themeElements>
    <a:clrScheme name="OMEDIT">
      <a:dk1>
        <a:sysClr val="windowText" lastClr="000000"/>
      </a:dk1>
      <a:lt1>
        <a:sysClr val="window" lastClr="FFFFFF"/>
      </a:lt1>
      <a:dk2>
        <a:srgbClr val="0E2841"/>
      </a:dk2>
      <a:lt2>
        <a:srgbClr val="E8E8E8"/>
      </a:lt2>
      <a:accent1>
        <a:srgbClr val="95C11F"/>
      </a:accent1>
      <a:accent2>
        <a:srgbClr val="58595A"/>
      </a:accent2>
      <a:accent3>
        <a:srgbClr val="889DC4"/>
      </a:accent3>
      <a:accent4>
        <a:srgbClr val="36A9E1"/>
      </a:accent4>
      <a:accent5>
        <a:srgbClr val="164194"/>
      </a:accent5>
      <a:accent6>
        <a:srgbClr val="E8FA90"/>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www.adiph.org/ressources/textes-officiels?task=download&amp;file=seb_media_file&amp;id=43579" TargetMode="External"/><Relationship Id="rId3" Type="http://schemas.openxmlformats.org/officeDocument/2006/relationships/hyperlink" Target="https://www.legifrance.gouv.fr/codes/section_lc/JORFTEXT000000290033/LEGISCTA000024808106/" TargetMode="External"/><Relationship Id="rId7" Type="http://schemas.openxmlformats.org/officeDocument/2006/relationships/hyperlink" Target="https://www.legifrance.gouv.fr/jorf/id/JORFTEXT000046422300" TargetMode="External"/><Relationship Id="rId12" Type="http://schemas.openxmlformats.org/officeDocument/2006/relationships/drawing" Target="../drawings/drawing1.xml"/><Relationship Id="rId2" Type="http://schemas.openxmlformats.org/officeDocument/2006/relationships/hyperlink" Target="https://archive.ansm.sante.fr/var/ansm_site/storage/original/application/64200b285675bf190d364fdaf0a4e4b8.pdf" TargetMode="External"/><Relationship Id="rId1" Type="http://schemas.openxmlformats.org/officeDocument/2006/relationships/hyperlink" Target="https://archive.ansm.sante.fr/Dossiers/Gaz-a-usage-Medical/Gaz-a-usage-Medical/(offset)/0" TargetMode="External"/><Relationship Id="rId6" Type="http://schemas.openxmlformats.org/officeDocument/2006/relationships/hyperlink" Target="https://www.legifrance.gouv.fr/loda/id/JORFTEXT000000807958" TargetMode="External"/><Relationship Id="rId11" Type="http://schemas.openxmlformats.org/officeDocument/2006/relationships/printerSettings" Target="../printerSettings/printerSettings1.bin"/><Relationship Id="rId5" Type="http://schemas.openxmlformats.org/officeDocument/2006/relationships/hyperlink" Target="https://www.legifrance.gouv.fr/loda/id/JORFTEXT000000496127?init=true&amp;page=1&amp;query=gaz+m%C3%A9dical&amp;searchField=ALL&amp;tab_selection=all" TargetMode="External"/><Relationship Id="rId10" Type="http://schemas.openxmlformats.org/officeDocument/2006/relationships/hyperlink" Target="https://www.boutique.afnor.org/fr-fr/norme/fd-s90155/systemes-de-distribution-pour-gaz-medicaux-comprimes-et-vide-complements-po/fa210096/427133" TargetMode="External"/><Relationship Id="rId4" Type="http://schemas.openxmlformats.org/officeDocument/2006/relationships/hyperlink" Target="https://www.legifrance.gouv.fr/loda/id/JORFTEXT000000313899?fonds=LEGI&amp;page=1&amp;pageSize=10&amp;query=gaz+m%C3%A9dical&amp;searchField=ALL&amp;searchType=ALL&amp;tab_selection=all&amp;typePagination=DEFAULT" TargetMode="External"/><Relationship Id="rId9" Type="http://schemas.openxmlformats.org/officeDocument/2006/relationships/hyperlink" Target="https://ansm.sante.fr/actualites/meopa-actynox-antasol-entonox-kalinox-oxynox-placynox-modification-de-letiquetage-pour-reduire-le-risque-de-confusion-avec-les-bouteilles-doxygen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legifrance.gouv.fr/loda/id/JORFTEXT000023865866/" TargetMode="External"/><Relationship Id="rId13" Type="http://schemas.openxmlformats.org/officeDocument/2006/relationships/hyperlink" Target="https://ansm.sante.fr/actualites/meopa-actynox-antasol-entonox-kalinox-oxynox-placynox-modification-de-letiquetage-pour-reduire-le-risque-de-confusion-avec-les-bouteilles-doxygene" TargetMode="External"/><Relationship Id="rId18" Type="http://schemas.openxmlformats.org/officeDocument/2006/relationships/hyperlink" Target="https://www.legifrance.gouv.fr/loda/id/JORFTEXT000023865866/" TargetMode="External"/><Relationship Id="rId3" Type="http://schemas.openxmlformats.org/officeDocument/2006/relationships/hyperlink" Target="https://www.legifrance.gouv.fr/loda/id/JORFTEXT000023865866/" TargetMode="External"/><Relationship Id="rId21" Type="http://schemas.openxmlformats.org/officeDocument/2006/relationships/printerSettings" Target="../printerSettings/printerSettings4.bin"/><Relationship Id="rId7" Type="http://schemas.openxmlformats.org/officeDocument/2006/relationships/hyperlink" Target="https://www.legifrance.gouv.fr/codes/article_lc/LEGIARTI000038887802/2022-07-29" TargetMode="External"/><Relationship Id="rId12" Type="http://schemas.openxmlformats.org/officeDocument/2006/relationships/hyperlink" Target="https://ansm.sante.fr/documents/reference/never-events" TargetMode="External"/><Relationship Id="rId17" Type="http://schemas.openxmlformats.org/officeDocument/2006/relationships/hyperlink" Target="https://www.legifrance.gouv.fr/codes/article_lc/LEGIARTI000048630345" TargetMode="External"/><Relationship Id="rId2" Type="http://schemas.openxmlformats.org/officeDocument/2006/relationships/hyperlink" Target="https://www.legifrance.gouv.fr/loda/id/JORFTEXT000023865866/" TargetMode="External"/><Relationship Id="rId16" Type="http://schemas.openxmlformats.org/officeDocument/2006/relationships/hyperlink" Target="https://www.legifrance.gouv.fr/loda/id/JORFTEXT000023865866/" TargetMode="External"/><Relationship Id="rId20" Type="http://schemas.openxmlformats.org/officeDocument/2006/relationships/hyperlink" Target="https://www.legifrance.gouv.fr/codes/article_lc/LEGIARTI000048630345" TargetMode="External"/><Relationship Id="rId1" Type="http://schemas.openxmlformats.org/officeDocument/2006/relationships/hyperlink" Target="https://www.legifrance.gouv.fr/loda/id/JORFTEXT000023865866/" TargetMode="External"/><Relationship Id="rId6" Type="http://schemas.openxmlformats.org/officeDocument/2006/relationships/hyperlink" Target="https://www.legifrance.gouv.fr/codes/article_lc/LEGIARTI000038887771/2022-07-29" TargetMode="External"/><Relationship Id="rId11" Type="http://schemas.openxmlformats.org/officeDocument/2006/relationships/hyperlink" Target="https://www.legifrance.gouv.fr/loda/id/JORFTEXT000023865866/" TargetMode="External"/><Relationship Id="rId5" Type="http://schemas.openxmlformats.org/officeDocument/2006/relationships/hyperlink" Target="https://sfar.org/la-sfar-appelle-a-larret-definitif-de-lutilisation-des-reseaux-de-n-2o-en-arretant-leur-approvisionnement/" TargetMode="External"/><Relationship Id="rId15" Type="http://schemas.openxmlformats.org/officeDocument/2006/relationships/hyperlink" Target="https://www.legifrance.gouv.fr/loda/id/JORFTEXT000023865866/" TargetMode="External"/><Relationship Id="rId23" Type="http://schemas.openxmlformats.org/officeDocument/2006/relationships/vmlDrawing" Target="../drawings/vmlDrawing2.vml"/><Relationship Id="rId10" Type="http://schemas.openxmlformats.org/officeDocument/2006/relationships/hyperlink" Target="https://www.legifrance.gouv.fr/loda/id/JORFTEXT000023865866/" TargetMode="External"/><Relationship Id="rId19" Type="http://schemas.openxmlformats.org/officeDocument/2006/relationships/hyperlink" Target="https://www.legifrance.gouv.fr/codes/section_lc/JORFTEXT000000290033/LEGISCTA000024808106/" TargetMode="External"/><Relationship Id="rId4" Type="http://schemas.openxmlformats.org/officeDocument/2006/relationships/hyperlink" Target="https://www.adiph.org/ressources/textes-officiels?task=download&amp;file=seb_media_file&amp;id=43579" TargetMode="External"/><Relationship Id="rId9" Type="http://schemas.openxmlformats.org/officeDocument/2006/relationships/hyperlink" Target="https://www.legifrance.gouv.fr/loda/id/JORFTEXT000023865866/" TargetMode="External"/><Relationship Id="rId14" Type="http://schemas.openxmlformats.org/officeDocument/2006/relationships/hyperlink" Target="https://www.legifrance.gouv.fr/loda/id/JORFTEXT000023865866/" TargetMode="External"/><Relationship Id="rId22"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8" Type="http://schemas.openxmlformats.org/officeDocument/2006/relationships/hyperlink" Target="https://www.legifrance.gouv.fr/codes/section_lc/JORFTEXT000000290033/LEGISCTA000024808106/" TargetMode="External"/><Relationship Id="rId13" Type="http://schemas.openxmlformats.org/officeDocument/2006/relationships/vmlDrawing" Target="../drawings/vmlDrawing3.vml"/><Relationship Id="rId3" Type="http://schemas.openxmlformats.org/officeDocument/2006/relationships/hyperlink" Target="https://archive.ansm.sante.fr/var/ansm_site/storage/original/application/64200b285675bf190d364fdaf0a4e4b8.pdf" TargetMode="External"/><Relationship Id="rId7" Type="http://schemas.openxmlformats.org/officeDocument/2006/relationships/hyperlink" Target="https://base-donnees-publique.medicaments.gouv.fr/medicament/67577233/extrait" TargetMode="External"/><Relationship Id="rId12" Type="http://schemas.openxmlformats.org/officeDocument/2006/relationships/drawing" Target="../drawings/drawing5.xml"/><Relationship Id="rId2" Type="http://schemas.openxmlformats.org/officeDocument/2006/relationships/hyperlink" Target="https://www.legifrance.gouv.fr/codes/section_lc/JORFTEXT000000290033/LEGISCTA000024808106/" TargetMode="External"/><Relationship Id="rId1" Type="http://schemas.openxmlformats.org/officeDocument/2006/relationships/hyperlink" Target="https://archive.ansm.sante.fr/var/ansm_site/storage/original/application/64200b285675bf190d364fdaf0a4e4b8.pdf" TargetMode="External"/><Relationship Id="rId6" Type="http://schemas.openxmlformats.org/officeDocument/2006/relationships/hyperlink" Target="https://archive.ansm.sante.fr/var/ansm_site/storage/original/application/64200b285675bf190d364fdaf0a4e4b8.pdf" TargetMode="External"/><Relationship Id="rId11" Type="http://schemas.openxmlformats.org/officeDocument/2006/relationships/printerSettings" Target="../printerSettings/printerSettings5.bin"/><Relationship Id="rId5" Type="http://schemas.openxmlformats.org/officeDocument/2006/relationships/hyperlink" Target="https://archive.ansm.sante.fr/var/ansm_site/storage/original/application/64200b285675bf190d364fdaf0a4e4b8.pdf" TargetMode="External"/><Relationship Id="rId10" Type="http://schemas.openxmlformats.org/officeDocument/2006/relationships/hyperlink" Target="https://base-donnees-publique.medicaments.gouv.fr/medicament/67577233/extrait" TargetMode="External"/><Relationship Id="rId4" Type="http://schemas.openxmlformats.org/officeDocument/2006/relationships/hyperlink" Target="https://www.legifrance.gouv.fr/codes/section_lc/JORFTEXT000000290033/LEGISCTA000024808106/" TargetMode="External"/><Relationship Id="rId9" Type="http://schemas.openxmlformats.org/officeDocument/2006/relationships/hyperlink" Target="https://archive.ansm.sante.fr/var/ansm_site/storage/original/application/64200b285675bf190d364fdaf0a4e4b8.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legifrance.gouv.fr/loda/id/JORFTEXT000023865866/" TargetMode="External"/><Relationship Id="rId13" Type="http://schemas.openxmlformats.org/officeDocument/2006/relationships/hyperlink" Target="https://www.legifrance.gouv.fr/loda/id/JORFTEXT000000313899/2021-08-04" TargetMode="External"/><Relationship Id="rId18" Type="http://schemas.openxmlformats.org/officeDocument/2006/relationships/hyperlink" Target="https://www.legifrance.gouv.fr/codes/section_lc/JORFTEXT000000290033/LEGISCTA000024808106/" TargetMode="External"/><Relationship Id="rId3" Type="http://schemas.openxmlformats.org/officeDocument/2006/relationships/hyperlink" Target="https://www.legifrance.gouv.fr/codes/section_lc/JORFTEXT000000290033/LEGISCTA000024808106/" TargetMode="External"/><Relationship Id="rId21" Type="http://schemas.openxmlformats.org/officeDocument/2006/relationships/vmlDrawing" Target="../drawings/vmlDrawing4.vml"/><Relationship Id="rId7" Type="http://schemas.openxmlformats.org/officeDocument/2006/relationships/hyperlink" Target="https://www.legifrance.gouv.fr/loda/id/JORFTEXT000023865866/" TargetMode="External"/><Relationship Id="rId12" Type="http://schemas.openxmlformats.org/officeDocument/2006/relationships/hyperlink" Target="https://archive.ansm.sante.fr/var/ansm_site/storage/original/application/64200b285675bf190d364fdaf0a4e4b8.pdf" TargetMode="External"/><Relationship Id="rId17" Type="http://schemas.openxmlformats.org/officeDocument/2006/relationships/hyperlink" Target="https://ansm.sante.fr/actualites/confusion-air-oxygene-nous-recommandons-de-retirer-les-debitmetres-dair-apres-chaque-utilisation" TargetMode="External"/><Relationship Id="rId2" Type="http://schemas.openxmlformats.org/officeDocument/2006/relationships/hyperlink" Target="https://www.legifrance.gouv.fr/codes/section_lc/JORFTEXT000000290033/LEGISCTA000024808106/" TargetMode="External"/><Relationship Id="rId16" Type="http://schemas.openxmlformats.org/officeDocument/2006/relationships/hyperlink" Target="https://archive.ansm.sante.fr/var/ansm_site/storage/original/application/64200b285675bf190d364fdaf0a4e4b8.pdf" TargetMode="External"/><Relationship Id="rId20" Type="http://schemas.openxmlformats.org/officeDocument/2006/relationships/drawing" Target="../drawings/drawing6.xml"/><Relationship Id="rId1" Type="http://schemas.openxmlformats.org/officeDocument/2006/relationships/hyperlink" Target="https://archive.ansm.sante.fr/var/ansm_site/storage/original/application/64200b285675bf190d364fdaf0a4e4b8.pdf" TargetMode="External"/><Relationship Id="rId6" Type="http://schemas.openxmlformats.org/officeDocument/2006/relationships/hyperlink" Target="https://base-donnees-publique.medicaments.gouv.fr/medicament/67577233/extrait" TargetMode="External"/><Relationship Id="rId11" Type="http://schemas.openxmlformats.org/officeDocument/2006/relationships/hyperlink" Target="https://archive.ansm.sante.fr/var/ansm_site/storage/original/application/64200b285675bf190d364fdaf0a4e4b8.pdf" TargetMode="External"/><Relationship Id="rId5" Type="http://schemas.openxmlformats.org/officeDocument/2006/relationships/hyperlink" Target="https://archive.ansm.sante.fr/var/ansm_site/storage/original/application/64200b285675bf190d364fdaf0a4e4b8.pdf" TargetMode="External"/><Relationship Id="rId15" Type="http://schemas.openxmlformats.org/officeDocument/2006/relationships/hyperlink" Target="https://www.has-sante.fr/upload/docs/application/pdf/2020-12/fiche_pedagogique_pec_medicamenteuse.pdf" TargetMode="External"/><Relationship Id="rId10" Type="http://schemas.openxmlformats.org/officeDocument/2006/relationships/hyperlink" Target="https://archive.ansm.sante.fr/var/ansm_site/storage/original/application/64200b285675bf190d364fdaf0a4e4b8.pdf" TargetMode="External"/><Relationship Id="rId19" Type="http://schemas.openxmlformats.org/officeDocument/2006/relationships/printerSettings" Target="../printerSettings/printerSettings6.bin"/><Relationship Id="rId4" Type="http://schemas.openxmlformats.org/officeDocument/2006/relationships/hyperlink" Target="https://archive.ansm.sante.fr/var/ansm_site/storage/original/application/64200b285675bf190d364fdaf0a4e4b8.pdf" TargetMode="External"/><Relationship Id="rId9" Type="http://schemas.openxmlformats.org/officeDocument/2006/relationships/hyperlink" Target="https://archive.ansm.sante.fr/var/ansm_site/storage/original/application/64200b285675bf190d364fdaf0a4e4b8.pdf" TargetMode="External"/><Relationship Id="rId14" Type="http://schemas.openxmlformats.org/officeDocument/2006/relationships/hyperlink" Target="https://archive.ansm.sante.fr/var/ansm_site/storage/original/application/64200b285675bf190d364fdaf0a4e4b8.pdf"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sheetPr>
  <dimension ref="A1:O124"/>
  <sheetViews>
    <sheetView topLeftCell="L1" zoomScale="70" zoomScaleNormal="70" workbookViewId="0">
      <selection activeCell="T12" sqref="T12"/>
    </sheetView>
  </sheetViews>
  <sheetFormatPr baseColWidth="10" defaultColWidth="11.5703125" defaultRowHeight="15" x14ac:dyDescent="0.25"/>
  <cols>
    <col min="1" max="1" width="32.28515625" style="2" customWidth="1"/>
    <col min="2" max="2" width="9.5703125" style="2" customWidth="1"/>
    <col min="3" max="3" width="32.28515625" style="2" customWidth="1"/>
    <col min="4" max="4" width="13.42578125" style="2" customWidth="1"/>
    <col min="5" max="9" width="32.28515625" style="2" customWidth="1"/>
    <col min="10" max="10" width="7.7109375" style="2" customWidth="1"/>
    <col min="11" max="14" width="32.28515625" style="2" customWidth="1"/>
    <col min="15" max="16384" width="11.5703125" style="2"/>
  </cols>
  <sheetData>
    <row r="1" spans="1:15" s="247" customFormat="1" ht="18.75" x14ac:dyDescent="0.3">
      <c r="A1" s="279" t="s">
        <v>92</v>
      </c>
      <c r="B1" s="279"/>
      <c r="C1" s="279" t="s">
        <v>95</v>
      </c>
      <c r="D1" s="279"/>
      <c r="E1" s="279" t="s">
        <v>131</v>
      </c>
      <c r="F1" s="280" t="s">
        <v>132</v>
      </c>
      <c r="G1" s="280" t="s">
        <v>133</v>
      </c>
      <c r="H1" s="280" t="s">
        <v>135</v>
      </c>
      <c r="I1" s="280" t="s">
        <v>139</v>
      </c>
      <c r="J1" s="2"/>
      <c r="K1" s="279" t="s">
        <v>260</v>
      </c>
      <c r="L1" s="279"/>
      <c r="M1" s="279"/>
    </row>
    <row r="2" spans="1:15" ht="41.25" customHeight="1" x14ac:dyDescent="0.3">
      <c r="A2" s="274" t="s">
        <v>93</v>
      </c>
      <c r="B2" s="274"/>
      <c r="C2" s="274" t="s">
        <v>96</v>
      </c>
      <c r="D2" s="274"/>
      <c r="E2" s="273" t="s">
        <v>134</v>
      </c>
      <c r="F2" s="275">
        <f>'7 - Résultats'!R291</f>
        <v>0</v>
      </c>
      <c r="G2" s="275">
        <f>'7 - Résultats'!R338</f>
        <v>0</v>
      </c>
      <c r="H2" s="275">
        <v>0</v>
      </c>
      <c r="I2" s="275" t="str">
        <f>'7 - Résultats'!L404&amp;" critères dont "&amp;'7 - Résultats'!P404&amp;" obligatoires"</f>
        <v>8 critères dont 6 obligatoires</v>
      </c>
      <c r="K2" s="273" t="s">
        <v>263</v>
      </c>
      <c r="L2" s="273" t="s">
        <v>262</v>
      </c>
      <c r="M2" s="273" t="s">
        <v>261</v>
      </c>
    </row>
    <row r="3" spans="1:15" ht="18.75" x14ac:dyDescent="0.3">
      <c r="A3" s="274" t="s">
        <v>63</v>
      </c>
      <c r="B3" s="274"/>
      <c r="C3" s="274" t="s">
        <v>97</v>
      </c>
      <c r="D3" s="274"/>
      <c r="E3" s="274" t="s">
        <v>115</v>
      </c>
      <c r="F3" s="276">
        <f>'7 - Résultats'!R292</f>
        <v>0</v>
      </c>
      <c r="G3" s="276">
        <f>'7 - Résultats'!R339</f>
        <v>0</v>
      </c>
      <c r="H3" s="275">
        <v>0</v>
      </c>
      <c r="I3" s="275" t="str">
        <f>'7 - Résultats'!L405&amp;" critères dont "&amp;'7 - Résultats'!P405&amp;" obligatoires"</f>
        <v>7 critères dont 4 obligatoires</v>
      </c>
      <c r="K3" s="273">
        <v>1</v>
      </c>
      <c r="L3" s="273" t="s">
        <v>157</v>
      </c>
      <c r="M3" s="273" t="str">
        <f>K3&amp;" - "&amp;L3</f>
        <v>1 - AIN</v>
      </c>
    </row>
    <row r="4" spans="1:15" ht="18.75" x14ac:dyDescent="0.3">
      <c r="A4" s="274" t="s">
        <v>401</v>
      </c>
      <c r="B4" s="274"/>
      <c r="C4" s="274" t="s">
        <v>98</v>
      </c>
      <c r="D4" s="274"/>
      <c r="E4" s="274" t="s">
        <v>22</v>
      </c>
      <c r="F4" s="276">
        <f>'7 - Résultats'!R293</f>
        <v>0</v>
      </c>
      <c r="G4" s="276">
        <f>'7 - Résultats'!R340</f>
        <v>0</v>
      </c>
      <c r="H4" s="275">
        <v>0</v>
      </c>
      <c r="I4" s="275" t="str">
        <f>'7 - Résultats'!L406&amp;" critères dont "&amp;'7 - Résultats'!P406&amp;" obligatoires"</f>
        <v>5 critères dont 3 obligatoires</v>
      </c>
      <c r="K4" s="273">
        <v>2</v>
      </c>
      <c r="L4" s="273" t="s">
        <v>158</v>
      </c>
      <c r="M4" s="273" t="str">
        <f t="shared" ref="M4:M67" si="0">K4&amp;" - "&amp;L4</f>
        <v>2 - AISNE</v>
      </c>
      <c r="O4" s="273" t="s">
        <v>25</v>
      </c>
    </row>
    <row r="5" spans="1:15" ht="18.75" x14ac:dyDescent="0.3">
      <c r="A5" s="274" t="s">
        <v>264</v>
      </c>
      <c r="E5" s="274" t="s">
        <v>23</v>
      </c>
      <c r="F5" s="276">
        <f>'7 - Résultats'!R294</f>
        <v>0</v>
      </c>
      <c r="G5" s="276">
        <f>'7 - Résultats'!R341</f>
        <v>0</v>
      </c>
      <c r="H5" s="275">
        <v>0</v>
      </c>
      <c r="I5" s="275" t="str">
        <f>'7 - Résultats'!L407&amp;" critères dont "&amp;'7 - Résultats'!P407&amp;" obligatoires"</f>
        <v>1 critères dont 0 obligatoires</v>
      </c>
      <c r="K5" s="273">
        <v>3</v>
      </c>
      <c r="L5" s="273" t="s">
        <v>159</v>
      </c>
      <c r="M5" s="273" t="str">
        <f t="shared" si="0"/>
        <v>3 - ALLIER</v>
      </c>
      <c r="O5" s="273" t="s">
        <v>26</v>
      </c>
    </row>
    <row r="6" spans="1:15" ht="37.5" x14ac:dyDescent="0.3">
      <c r="A6" s="256" t="s">
        <v>265</v>
      </c>
      <c r="E6" s="274" t="s">
        <v>116</v>
      </c>
      <c r="F6" s="276">
        <f>'7 - Résultats'!R295</f>
        <v>0</v>
      </c>
      <c r="G6" s="276" t="str">
        <f>'7 - Résultats'!R342</f>
        <v>NC</v>
      </c>
      <c r="H6" s="275">
        <v>0</v>
      </c>
      <c r="I6" s="275" t="str">
        <f>'7 - Résultats'!L408&amp;" critères dont "&amp;'7 - Résultats'!P408&amp;" obligatoires"</f>
        <v>6 critères dont 4 obligatoires</v>
      </c>
      <c r="K6" s="273">
        <v>4</v>
      </c>
      <c r="L6" s="273" t="s">
        <v>160</v>
      </c>
      <c r="M6" s="273" t="str">
        <f t="shared" si="0"/>
        <v>4 - ALPES DE HAUTE PROVENCE</v>
      </c>
      <c r="O6" s="273" t="s">
        <v>27</v>
      </c>
    </row>
    <row r="7" spans="1:15" ht="56.25" x14ac:dyDescent="0.3">
      <c r="A7" s="274" t="s">
        <v>94</v>
      </c>
      <c r="E7" s="274" t="s">
        <v>40</v>
      </c>
      <c r="F7" s="276">
        <f>'7 - Résultats'!R296</f>
        <v>0</v>
      </c>
      <c r="G7" s="276">
        <f>'7 - Résultats'!R343</f>
        <v>0</v>
      </c>
      <c r="H7" s="275">
        <v>0</v>
      </c>
      <c r="I7" s="275" t="str">
        <f>'7 - Résultats'!L409&amp;" critères dont "&amp;'7 - Résultats'!P409&amp;" obligatoires"</f>
        <v>4 critères dont 2 obligatoires</v>
      </c>
      <c r="K7" s="273">
        <v>5</v>
      </c>
      <c r="L7" s="273" t="s">
        <v>161</v>
      </c>
      <c r="M7" s="273" t="str">
        <f t="shared" si="0"/>
        <v>5 - HAUTES ALPES</v>
      </c>
      <c r="O7" s="273" t="s">
        <v>32</v>
      </c>
    </row>
    <row r="8" spans="1:15" ht="18.75" x14ac:dyDescent="0.3">
      <c r="E8" s="274" t="s">
        <v>41</v>
      </c>
      <c r="F8" s="276">
        <f>'7 - Résultats'!R297</f>
        <v>0</v>
      </c>
      <c r="G8" s="276">
        <f>'7 - Résultats'!R344</f>
        <v>0</v>
      </c>
      <c r="H8" s="275">
        <v>0</v>
      </c>
      <c r="I8" s="275" t="str">
        <f>'7 - Résultats'!L410&amp;" critères dont "&amp;'7 - Résultats'!P410&amp;" obligatoires"</f>
        <v>18 critères dont 7 obligatoires</v>
      </c>
      <c r="K8" s="273">
        <v>6</v>
      </c>
      <c r="L8" s="273" t="s">
        <v>162</v>
      </c>
      <c r="M8" s="273" t="str">
        <f t="shared" si="0"/>
        <v>6 - ALPES MARITIMES</v>
      </c>
    </row>
    <row r="9" spans="1:15" ht="18.75" x14ac:dyDescent="0.25">
      <c r="K9" s="273">
        <v>7</v>
      </c>
      <c r="L9" s="273" t="s">
        <v>163</v>
      </c>
      <c r="M9" s="273" t="str">
        <f t="shared" si="0"/>
        <v>7 - ARDECHE</v>
      </c>
    </row>
    <row r="10" spans="1:15" ht="18.75" x14ac:dyDescent="0.25">
      <c r="K10" s="273">
        <v>8</v>
      </c>
      <c r="L10" s="273" t="s">
        <v>164</v>
      </c>
      <c r="M10" s="273" t="str">
        <f t="shared" si="0"/>
        <v>8 - ARDENNES</v>
      </c>
    </row>
    <row r="11" spans="1:15" ht="18.75" x14ac:dyDescent="0.25">
      <c r="K11" s="273">
        <v>9</v>
      </c>
      <c r="L11" s="273" t="s">
        <v>165</v>
      </c>
      <c r="M11" s="273" t="str">
        <f t="shared" si="0"/>
        <v>9 - ARIEGE</v>
      </c>
    </row>
    <row r="12" spans="1:15" ht="18.75" x14ac:dyDescent="0.25">
      <c r="K12" s="273">
        <v>10</v>
      </c>
      <c r="L12" s="273" t="s">
        <v>166</v>
      </c>
      <c r="M12" s="273" t="str">
        <f t="shared" si="0"/>
        <v>10 - AUBE</v>
      </c>
    </row>
    <row r="13" spans="1:15" ht="18.75" x14ac:dyDescent="0.25">
      <c r="K13" s="273">
        <v>11</v>
      </c>
      <c r="L13" s="273" t="s">
        <v>167</v>
      </c>
      <c r="M13" s="273" t="str">
        <f t="shared" si="0"/>
        <v>11 - AUDE</v>
      </c>
    </row>
    <row r="14" spans="1:15" ht="18.75" x14ac:dyDescent="0.25">
      <c r="K14" s="273">
        <v>12</v>
      </c>
      <c r="L14" s="273" t="s">
        <v>168</v>
      </c>
      <c r="M14" s="273" t="str">
        <f t="shared" si="0"/>
        <v>12 - AVEYRON</v>
      </c>
    </row>
    <row r="15" spans="1:15" ht="18.75" x14ac:dyDescent="0.25">
      <c r="K15" s="273">
        <v>13</v>
      </c>
      <c r="L15" s="273" t="s">
        <v>169</v>
      </c>
      <c r="M15" s="273" t="str">
        <f t="shared" si="0"/>
        <v>13 - BOUCHES DU RHONE</v>
      </c>
    </row>
    <row r="16" spans="1:15" ht="18.75" x14ac:dyDescent="0.25">
      <c r="K16" s="273">
        <v>14</v>
      </c>
      <c r="L16" s="273" t="s">
        <v>170</v>
      </c>
      <c r="M16" s="273" t="str">
        <f t="shared" si="0"/>
        <v>14 - CALVADOS</v>
      </c>
    </row>
    <row r="17" spans="11:13" ht="18.75" x14ac:dyDescent="0.25">
      <c r="K17" s="273">
        <v>15</v>
      </c>
      <c r="L17" s="273" t="s">
        <v>171</v>
      </c>
      <c r="M17" s="273" t="str">
        <f t="shared" si="0"/>
        <v>15 - CANTAL</v>
      </c>
    </row>
    <row r="18" spans="11:13" ht="18.75" x14ac:dyDescent="0.25">
      <c r="K18" s="273">
        <v>16</v>
      </c>
      <c r="L18" s="273" t="s">
        <v>172</v>
      </c>
      <c r="M18" s="273" t="str">
        <f t="shared" si="0"/>
        <v>16 - CHARENTE</v>
      </c>
    </row>
    <row r="19" spans="11:13" ht="17.25" customHeight="1" x14ac:dyDescent="0.25">
      <c r="K19" s="273">
        <v>17</v>
      </c>
      <c r="L19" s="273" t="s">
        <v>173</v>
      </c>
      <c r="M19" s="273" t="str">
        <f t="shared" si="0"/>
        <v>17 - CHARENTE MARITIME</v>
      </c>
    </row>
    <row r="20" spans="11:13" ht="17.25" customHeight="1" x14ac:dyDescent="0.25">
      <c r="K20" s="273">
        <v>18</v>
      </c>
      <c r="L20" s="273" t="s">
        <v>174</v>
      </c>
      <c r="M20" s="273" t="str">
        <f t="shared" si="0"/>
        <v>18 - CHER</v>
      </c>
    </row>
    <row r="21" spans="11:13" ht="17.25" customHeight="1" x14ac:dyDescent="0.25">
      <c r="K21" s="273">
        <v>19</v>
      </c>
      <c r="L21" s="273" t="s">
        <v>175</v>
      </c>
      <c r="M21" s="273" t="str">
        <f t="shared" si="0"/>
        <v>19 - CORREZE</v>
      </c>
    </row>
    <row r="22" spans="11:13" ht="17.25" customHeight="1" x14ac:dyDescent="0.25">
      <c r="K22" s="273">
        <v>21</v>
      </c>
      <c r="L22" s="273" t="s">
        <v>176</v>
      </c>
      <c r="M22" s="273" t="str">
        <f t="shared" si="0"/>
        <v>21 - COTE D OR</v>
      </c>
    </row>
    <row r="23" spans="11:13" ht="17.25" customHeight="1" x14ac:dyDescent="0.25">
      <c r="K23" s="273">
        <v>22</v>
      </c>
      <c r="L23" s="273" t="s">
        <v>177</v>
      </c>
      <c r="M23" s="273" t="str">
        <f t="shared" si="0"/>
        <v>22 - COTES D ARMOR</v>
      </c>
    </row>
    <row r="24" spans="11:13" ht="17.25" customHeight="1" x14ac:dyDescent="0.25">
      <c r="K24" s="273">
        <v>23</v>
      </c>
      <c r="L24" s="273" t="s">
        <v>178</v>
      </c>
      <c r="M24" s="273" t="str">
        <f t="shared" si="0"/>
        <v>23 - CREUSE</v>
      </c>
    </row>
    <row r="25" spans="11:13" ht="17.25" customHeight="1" x14ac:dyDescent="0.25">
      <c r="K25" s="273">
        <v>24</v>
      </c>
      <c r="L25" s="273" t="s">
        <v>179</v>
      </c>
      <c r="M25" s="273" t="str">
        <f t="shared" si="0"/>
        <v>24 - DORDOGNE</v>
      </c>
    </row>
    <row r="26" spans="11:13" ht="17.25" customHeight="1" x14ac:dyDescent="0.25">
      <c r="K26" s="273">
        <v>25</v>
      </c>
      <c r="L26" s="273" t="s">
        <v>180</v>
      </c>
      <c r="M26" s="273" t="str">
        <f t="shared" si="0"/>
        <v>25 - DOUBS</v>
      </c>
    </row>
    <row r="27" spans="11:13" ht="17.25" customHeight="1" x14ac:dyDescent="0.25">
      <c r="K27" s="273">
        <v>26</v>
      </c>
      <c r="L27" s="273" t="s">
        <v>181</v>
      </c>
      <c r="M27" s="273" t="str">
        <f t="shared" si="0"/>
        <v>26 - DROME</v>
      </c>
    </row>
    <row r="28" spans="11:13" ht="17.25" customHeight="1" x14ac:dyDescent="0.25">
      <c r="K28" s="273">
        <v>27</v>
      </c>
      <c r="L28" s="273" t="s">
        <v>182</v>
      </c>
      <c r="M28" s="273" t="str">
        <f t="shared" si="0"/>
        <v>27 - EURE</v>
      </c>
    </row>
    <row r="29" spans="11:13" ht="17.25" customHeight="1" x14ac:dyDescent="0.25">
      <c r="K29" s="273">
        <v>28</v>
      </c>
      <c r="L29" s="273" t="s">
        <v>183</v>
      </c>
      <c r="M29" s="273" t="str">
        <f t="shared" si="0"/>
        <v>28 - EURE ET LOIR</v>
      </c>
    </row>
    <row r="30" spans="11:13" ht="17.25" customHeight="1" x14ac:dyDescent="0.25">
      <c r="K30" s="273">
        <v>29</v>
      </c>
      <c r="L30" s="273" t="s">
        <v>184</v>
      </c>
      <c r="M30" s="273" t="str">
        <f t="shared" si="0"/>
        <v>29 - FINISTERE</v>
      </c>
    </row>
    <row r="31" spans="11:13" ht="17.25" customHeight="1" x14ac:dyDescent="0.25">
      <c r="K31" s="273" t="s">
        <v>185</v>
      </c>
      <c r="L31" s="273" t="s">
        <v>186</v>
      </c>
      <c r="M31" s="273" t="str">
        <f t="shared" si="0"/>
        <v>2A - CORSE DU SUD</v>
      </c>
    </row>
    <row r="32" spans="11:13" ht="17.25" customHeight="1" x14ac:dyDescent="0.25">
      <c r="K32" s="273" t="s">
        <v>187</v>
      </c>
      <c r="L32" s="273" t="s">
        <v>188</v>
      </c>
      <c r="M32" s="273" t="str">
        <f t="shared" si="0"/>
        <v>2B - HAUTE CORSE</v>
      </c>
    </row>
    <row r="33" spans="11:13" ht="17.25" customHeight="1" x14ac:dyDescent="0.25">
      <c r="K33" s="273">
        <v>30</v>
      </c>
      <c r="L33" s="273" t="s">
        <v>189</v>
      </c>
      <c r="M33" s="273" t="str">
        <f t="shared" si="0"/>
        <v>30 - GARD</v>
      </c>
    </row>
    <row r="34" spans="11:13" ht="17.25" customHeight="1" x14ac:dyDescent="0.25">
      <c r="K34" s="273">
        <v>31</v>
      </c>
      <c r="L34" s="273" t="s">
        <v>190</v>
      </c>
      <c r="M34" s="273" t="str">
        <f t="shared" si="0"/>
        <v>31 - HAUTE GARONNE</v>
      </c>
    </row>
    <row r="35" spans="11:13" ht="17.25" customHeight="1" x14ac:dyDescent="0.25">
      <c r="K35" s="273">
        <v>32</v>
      </c>
      <c r="L35" s="273" t="s">
        <v>191</v>
      </c>
      <c r="M35" s="273" t="str">
        <f t="shared" si="0"/>
        <v>32 - GERS</v>
      </c>
    </row>
    <row r="36" spans="11:13" ht="17.25" customHeight="1" x14ac:dyDescent="0.25">
      <c r="K36" s="273">
        <v>33</v>
      </c>
      <c r="L36" s="273" t="s">
        <v>192</v>
      </c>
      <c r="M36" s="273" t="str">
        <f t="shared" si="0"/>
        <v>33 - GIRONDE</v>
      </c>
    </row>
    <row r="37" spans="11:13" ht="17.25" customHeight="1" x14ac:dyDescent="0.25">
      <c r="K37" s="273">
        <v>34</v>
      </c>
      <c r="L37" s="273" t="s">
        <v>193</v>
      </c>
      <c r="M37" s="273" t="str">
        <f t="shared" si="0"/>
        <v>34 - HERAULT</v>
      </c>
    </row>
    <row r="38" spans="11:13" ht="17.25" customHeight="1" x14ac:dyDescent="0.25">
      <c r="K38" s="273">
        <v>35</v>
      </c>
      <c r="L38" s="273" t="s">
        <v>194</v>
      </c>
      <c r="M38" s="273" t="str">
        <f t="shared" si="0"/>
        <v>35 - ILLE ET VILAINE</v>
      </c>
    </row>
    <row r="39" spans="11:13" ht="17.25" customHeight="1" x14ac:dyDescent="0.25">
      <c r="K39" s="273">
        <v>36</v>
      </c>
      <c r="L39" s="273" t="s">
        <v>195</v>
      </c>
      <c r="M39" s="273" t="str">
        <f t="shared" si="0"/>
        <v>36 - INDRE</v>
      </c>
    </row>
    <row r="40" spans="11:13" ht="17.25" customHeight="1" x14ac:dyDescent="0.25">
      <c r="K40" s="273">
        <v>37</v>
      </c>
      <c r="L40" s="273" t="s">
        <v>196</v>
      </c>
      <c r="M40" s="273" t="str">
        <f t="shared" si="0"/>
        <v>37 - INDRE ET LOIRE</v>
      </c>
    </row>
    <row r="41" spans="11:13" ht="17.25" customHeight="1" x14ac:dyDescent="0.25">
      <c r="K41" s="273">
        <v>38</v>
      </c>
      <c r="L41" s="273" t="s">
        <v>197</v>
      </c>
      <c r="M41" s="273" t="str">
        <f t="shared" si="0"/>
        <v>38 - ISERE</v>
      </c>
    </row>
    <row r="42" spans="11:13" ht="17.25" customHeight="1" x14ac:dyDescent="0.25">
      <c r="K42" s="273">
        <v>39</v>
      </c>
      <c r="L42" s="273" t="s">
        <v>198</v>
      </c>
      <c r="M42" s="273" t="str">
        <f t="shared" si="0"/>
        <v>39 - JURA</v>
      </c>
    </row>
    <row r="43" spans="11:13" ht="17.25" customHeight="1" x14ac:dyDescent="0.25">
      <c r="K43" s="273">
        <v>40</v>
      </c>
      <c r="L43" s="273" t="s">
        <v>199</v>
      </c>
      <c r="M43" s="273" t="str">
        <f t="shared" si="0"/>
        <v>40 - LANDES</v>
      </c>
    </row>
    <row r="44" spans="11:13" ht="17.25" customHeight="1" x14ac:dyDescent="0.25">
      <c r="K44" s="273">
        <v>41</v>
      </c>
      <c r="L44" s="273" t="s">
        <v>200</v>
      </c>
      <c r="M44" s="273" t="str">
        <f t="shared" si="0"/>
        <v>41 - LOIR ET CHER</v>
      </c>
    </row>
    <row r="45" spans="11:13" ht="17.25" customHeight="1" x14ac:dyDescent="0.25">
      <c r="K45" s="273">
        <v>42</v>
      </c>
      <c r="L45" s="273" t="s">
        <v>201</v>
      </c>
      <c r="M45" s="273" t="str">
        <f t="shared" si="0"/>
        <v>42 - LOIRE</v>
      </c>
    </row>
    <row r="46" spans="11:13" ht="17.25" customHeight="1" x14ac:dyDescent="0.25">
      <c r="K46" s="273">
        <v>43</v>
      </c>
      <c r="L46" s="273" t="s">
        <v>202</v>
      </c>
      <c r="M46" s="273" t="str">
        <f t="shared" si="0"/>
        <v>43 - HAUTE LOIRE</v>
      </c>
    </row>
    <row r="47" spans="11:13" ht="17.25" customHeight="1" x14ac:dyDescent="0.25">
      <c r="K47" s="273">
        <v>44</v>
      </c>
      <c r="L47" s="273" t="s">
        <v>203</v>
      </c>
      <c r="M47" s="273" t="str">
        <f t="shared" si="0"/>
        <v>44 - LOIRE ATLANTIQUE</v>
      </c>
    </row>
    <row r="48" spans="11:13" ht="17.25" customHeight="1" x14ac:dyDescent="0.25">
      <c r="K48" s="273">
        <v>45</v>
      </c>
      <c r="L48" s="273" t="s">
        <v>204</v>
      </c>
      <c r="M48" s="273" t="str">
        <f t="shared" si="0"/>
        <v>45 - LOIRET</v>
      </c>
    </row>
    <row r="49" spans="11:13" ht="17.25" customHeight="1" x14ac:dyDescent="0.25">
      <c r="K49" s="273">
        <v>46</v>
      </c>
      <c r="L49" s="273" t="s">
        <v>205</v>
      </c>
      <c r="M49" s="273" t="str">
        <f t="shared" si="0"/>
        <v>46 - LOT</v>
      </c>
    </row>
    <row r="50" spans="11:13" ht="17.25" customHeight="1" x14ac:dyDescent="0.25">
      <c r="K50" s="273">
        <v>47</v>
      </c>
      <c r="L50" s="273" t="s">
        <v>206</v>
      </c>
      <c r="M50" s="273" t="str">
        <f t="shared" si="0"/>
        <v>47 - LOT ET GARONNE</v>
      </c>
    </row>
    <row r="51" spans="11:13" ht="17.25" customHeight="1" x14ac:dyDescent="0.25">
      <c r="K51" s="273">
        <v>48</v>
      </c>
      <c r="L51" s="273" t="s">
        <v>207</v>
      </c>
      <c r="M51" s="273" t="str">
        <f t="shared" si="0"/>
        <v>48 - LOZERE</v>
      </c>
    </row>
    <row r="52" spans="11:13" ht="17.25" customHeight="1" x14ac:dyDescent="0.25">
      <c r="K52" s="273">
        <v>49</v>
      </c>
      <c r="L52" s="273" t="s">
        <v>208</v>
      </c>
      <c r="M52" s="273" t="str">
        <f t="shared" si="0"/>
        <v>49 - MAINE ET LOIRE</v>
      </c>
    </row>
    <row r="53" spans="11:13" ht="17.25" customHeight="1" x14ac:dyDescent="0.25">
      <c r="K53" s="273">
        <v>50</v>
      </c>
      <c r="L53" s="273" t="s">
        <v>209</v>
      </c>
      <c r="M53" s="273" t="str">
        <f t="shared" si="0"/>
        <v>50 - MANCHE</v>
      </c>
    </row>
    <row r="54" spans="11:13" ht="17.25" customHeight="1" x14ac:dyDescent="0.25">
      <c r="K54" s="273">
        <v>51</v>
      </c>
      <c r="L54" s="273" t="s">
        <v>210</v>
      </c>
      <c r="M54" s="273" t="str">
        <f t="shared" si="0"/>
        <v>51 - MARNE</v>
      </c>
    </row>
    <row r="55" spans="11:13" ht="17.25" customHeight="1" x14ac:dyDescent="0.25">
      <c r="K55" s="273">
        <v>52</v>
      </c>
      <c r="L55" s="273" t="s">
        <v>211</v>
      </c>
      <c r="M55" s="273" t="str">
        <f t="shared" si="0"/>
        <v>52 - HAUTE MARNE</v>
      </c>
    </row>
    <row r="56" spans="11:13" ht="17.25" customHeight="1" x14ac:dyDescent="0.25">
      <c r="K56" s="273">
        <v>53</v>
      </c>
      <c r="L56" s="273" t="s">
        <v>212</v>
      </c>
      <c r="M56" s="273" t="str">
        <f t="shared" si="0"/>
        <v>53 - MAYENNE</v>
      </c>
    </row>
    <row r="57" spans="11:13" ht="17.25" customHeight="1" x14ac:dyDescent="0.25">
      <c r="K57" s="273">
        <v>54</v>
      </c>
      <c r="L57" s="273" t="s">
        <v>213</v>
      </c>
      <c r="M57" s="273" t="str">
        <f t="shared" si="0"/>
        <v>54 - MEURTHE ET MOSELLE</v>
      </c>
    </row>
    <row r="58" spans="11:13" ht="17.25" customHeight="1" x14ac:dyDescent="0.25">
      <c r="K58" s="273">
        <v>55</v>
      </c>
      <c r="L58" s="273" t="s">
        <v>214</v>
      </c>
      <c r="M58" s="273" t="str">
        <f t="shared" si="0"/>
        <v>55 - MEUSE</v>
      </c>
    </row>
    <row r="59" spans="11:13" ht="17.25" customHeight="1" x14ac:dyDescent="0.25">
      <c r="K59" s="273">
        <v>56</v>
      </c>
      <c r="L59" s="273" t="s">
        <v>215</v>
      </c>
      <c r="M59" s="273" t="str">
        <f t="shared" si="0"/>
        <v>56 - MORBIHAN</v>
      </c>
    </row>
    <row r="60" spans="11:13" ht="17.25" customHeight="1" x14ac:dyDescent="0.25">
      <c r="K60" s="273">
        <v>57</v>
      </c>
      <c r="L60" s="273" t="s">
        <v>216</v>
      </c>
      <c r="M60" s="273" t="str">
        <f t="shared" si="0"/>
        <v>57 - MOSELLE</v>
      </c>
    </row>
    <row r="61" spans="11:13" ht="17.25" customHeight="1" x14ac:dyDescent="0.25">
      <c r="K61" s="273">
        <v>58</v>
      </c>
      <c r="L61" s="273" t="s">
        <v>217</v>
      </c>
      <c r="M61" s="273" t="str">
        <f t="shared" si="0"/>
        <v>58 - NIEVRE</v>
      </c>
    </row>
    <row r="62" spans="11:13" ht="17.25" customHeight="1" x14ac:dyDescent="0.25">
      <c r="K62" s="273">
        <v>59</v>
      </c>
      <c r="L62" s="273" t="s">
        <v>218</v>
      </c>
      <c r="M62" s="273" t="str">
        <f t="shared" si="0"/>
        <v>59 - NORD</v>
      </c>
    </row>
    <row r="63" spans="11:13" ht="17.25" customHeight="1" x14ac:dyDescent="0.25">
      <c r="K63" s="273">
        <v>60</v>
      </c>
      <c r="L63" s="273" t="s">
        <v>219</v>
      </c>
      <c r="M63" s="273" t="str">
        <f t="shared" si="0"/>
        <v>60 - OISE</v>
      </c>
    </row>
    <row r="64" spans="11:13" ht="17.25" customHeight="1" x14ac:dyDescent="0.25">
      <c r="K64" s="273">
        <v>61</v>
      </c>
      <c r="L64" s="273" t="s">
        <v>220</v>
      </c>
      <c r="M64" s="273" t="str">
        <f t="shared" si="0"/>
        <v>61 - ORNE</v>
      </c>
    </row>
    <row r="65" spans="11:13" ht="17.25" customHeight="1" x14ac:dyDescent="0.25">
      <c r="K65" s="273">
        <v>62</v>
      </c>
      <c r="L65" s="273" t="s">
        <v>221</v>
      </c>
      <c r="M65" s="273" t="str">
        <f t="shared" si="0"/>
        <v>62 - PAS DE CALAIS</v>
      </c>
    </row>
    <row r="66" spans="11:13" ht="17.25" customHeight="1" x14ac:dyDescent="0.25">
      <c r="K66" s="273">
        <v>63</v>
      </c>
      <c r="L66" s="273" t="s">
        <v>222</v>
      </c>
      <c r="M66" s="273" t="str">
        <f t="shared" si="0"/>
        <v>63 - PUY DE DOME</v>
      </c>
    </row>
    <row r="67" spans="11:13" ht="17.25" customHeight="1" x14ac:dyDescent="0.25">
      <c r="K67" s="273">
        <v>64</v>
      </c>
      <c r="L67" s="273" t="s">
        <v>223</v>
      </c>
      <c r="M67" s="273" t="str">
        <f t="shared" si="0"/>
        <v>64 - PYRENEES ATLANTIQUES</v>
      </c>
    </row>
    <row r="68" spans="11:13" ht="17.25" customHeight="1" x14ac:dyDescent="0.25">
      <c r="K68" s="273">
        <v>65</v>
      </c>
      <c r="L68" s="273" t="s">
        <v>224</v>
      </c>
      <c r="M68" s="273" t="str">
        <f t="shared" ref="M68:M104" si="1">K68&amp;" - "&amp;L68</f>
        <v>65 - HAUTES PYRENEES</v>
      </c>
    </row>
    <row r="69" spans="11:13" ht="17.25" customHeight="1" x14ac:dyDescent="0.25">
      <c r="K69" s="273">
        <v>66</v>
      </c>
      <c r="L69" s="273" t="s">
        <v>225</v>
      </c>
      <c r="M69" s="273" t="str">
        <f t="shared" si="1"/>
        <v>66 - PYRENEES ORIENTALES</v>
      </c>
    </row>
    <row r="70" spans="11:13" ht="17.25" customHeight="1" x14ac:dyDescent="0.25">
      <c r="K70" s="273">
        <v>67</v>
      </c>
      <c r="L70" s="273" t="s">
        <v>226</v>
      </c>
      <c r="M70" s="273" t="str">
        <f t="shared" si="1"/>
        <v>67 - BAS RHIN</v>
      </c>
    </row>
    <row r="71" spans="11:13" ht="17.25" customHeight="1" x14ac:dyDescent="0.25">
      <c r="K71" s="273">
        <v>68</v>
      </c>
      <c r="L71" s="273" t="s">
        <v>227</v>
      </c>
      <c r="M71" s="273" t="str">
        <f t="shared" si="1"/>
        <v>68 - HAUT RHIN</v>
      </c>
    </row>
    <row r="72" spans="11:13" ht="17.25" customHeight="1" x14ac:dyDescent="0.25">
      <c r="K72" s="273">
        <v>69</v>
      </c>
      <c r="L72" s="273" t="s">
        <v>228</v>
      </c>
      <c r="M72" s="273" t="str">
        <f t="shared" si="1"/>
        <v>69 - RHONE</v>
      </c>
    </row>
    <row r="73" spans="11:13" ht="17.25" customHeight="1" x14ac:dyDescent="0.25">
      <c r="K73" s="273">
        <v>70</v>
      </c>
      <c r="L73" s="273" t="s">
        <v>229</v>
      </c>
      <c r="M73" s="273" t="str">
        <f t="shared" si="1"/>
        <v>70 - HAUTE SAONE</v>
      </c>
    </row>
    <row r="74" spans="11:13" ht="17.25" customHeight="1" x14ac:dyDescent="0.25">
      <c r="K74" s="273">
        <v>71</v>
      </c>
      <c r="L74" s="273" t="s">
        <v>230</v>
      </c>
      <c r="M74" s="273" t="str">
        <f t="shared" si="1"/>
        <v>71 - SAONE ET LOIRE</v>
      </c>
    </row>
    <row r="75" spans="11:13" ht="17.25" customHeight="1" x14ac:dyDescent="0.25">
      <c r="K75" s="273">
        <v>72</v>
      </c>
      <c r="L75" s="273" t="s">
        <v>231</v>
      </c>
      <c r="M75" s="273" t="str">
        <f t="shared" si="1"/>
        <v>72 - SARTHE</v>
      </c>
    </row>
    <row r="76" spans="11:13" ht="17.25" customHeight="1" x14ac:dyDescent="0.25">
      <c r="K76" s="273">
        <v>73</v>
      </c>
      <c r="L76" s="273" t="s">
        <v>232</v>
      </c>
      <c r="M76" s="273" t="str">
        <f t="shared" si="1"/>
        <v>73 - SAVOIE</v>
      </c>
    </row>
    <row r="77" spans="11:13" ht="17.25" customHeight="1" x14ac:dyDescent="0.25">
      <c r="K77" s="273">
        <v>74</v>
      </c>
      <c r="L77" s="273" t="s">
        <v>233</v>
      </c>
      <c r="M77" s="273" t="str">
        <f t="shared" si="1"/>
        <v>74 - HAUTE SAVOIE</v>
      </c>
    </row>
    <row r="78" spans="11:13" ht="17.25" customHeight="1" x14ac:dyDescent="0.25">
      <c r="K78" s="273">
        <v>75</v>
      </c>
      <c r="L78" s="273" t="s">
        <v>234</v>
      </c>
      <c r="M78" s="273" t="str">
        <f t="shared" si="1"/>
        <v>75 - PARIS</v>
      </c>
    </row>
    <row r="79" spans="11:13" ht="17.25" customHeight="1" x14ac:dyDescent="0.25">
      <c r="K79" s="273">
        <v>76</v>
      </c>
      <c r="L79" s="273" t="s">
        <v>235</v>
      </c>
      <c r="M79" s="273" t="str">
        <f t="shared" si="1"/>
        <v>76 - SEINE MARITIME</v>
      </c>
    </row>
    <row r="80" spans="11:13" ht="17.25" customHeight="1" x14ac:dyDescent="0.25">
      <c r="K80" s="273">
        <v>77</v>
      </c>
      <c r="L80" s="273" t="s">
        <v>236</v>
      </c>
      <c r="M80" s="273" t="str">
        <f t="shared" si="1"/>
        <v>77 - SEINE ET MARNE</v>
      </c>
    </row>
    <row r="81" spans="11:13" ht="17.25" customHeight="1" x14ac:dyDescent="0.25">
      <c r="K81" s="273">
        <v>78</v>
      </c>
      <c r="L81" s="273" t="s">
        <v>237</v>
      </c>
      <c r="M81" s="273" t="str">
        <f t="shared" si="1"/>
        <v>78 - YVELINES</v>
      </c>
    </row>
    <row r="82" spans="11:13" ht="17.25" customHeight="1" x14ac:dyDescent="0.25">
      <c r="K82" s="273">
        <v>79</v>
      </c>
      <c r="L82" s="273" t="s">
        <v>238</v>
      </c>
      <c r="M82" s="273" t="str">
        <f t="shared" si="1"/>
        <v>79 - DEUX SEVRES</v>
      </c>
    </row>
    <row r="83" spans="11:13" ht="17.25" customHeight="1" x14ac:dyDescent="0.25">
      <c r="K83" s="273">
        <v>80</v>
      </c>
      <c r="L83" s="273" t="s">
        <v>239</v>
      </c>
      <c r="M83" s="273" t="str">
        <f t="shared" si="1"/>
        <v>80 - SOMME</v>
      </c>
    </row>
    <row r="84" spans="11:13" ht="17.25" customHeight="1" x14ac:dyDescent="0.25">
      <c r="K84" s="273">
        <v>81</v>
      </c>
      <c r="L84" s="273" t="s">
        <v>240</v>
      </c>
      <c r="M84" s="273" t="str">
        <f t="shared" si="1"/>
        <v>81 - TARN</v>
      </c>
    </row>
    <row r="85" spans="11:13" ht="17.25" customHeight="1" x14ac:dyDescent="0.25">
      <c r="K85" s="273">
        <v>82</v>
      </c>
      <c r="L85" s="273" t="s">
        <v>241</v>
      </c>
      <c r="M85" s="273" t="str">
        <f t="shared" si="1"/>
        <v>82 - TARN ET GARONNE</v>
      </c>
    </row>
    <row r="86" spans="11:13" ht="17.25" customHeight="1" x14ac:dyDescent="0.25">
      <c r="K86" s="273">
        <v>83</v>
      </c>
      <c r="L86" s="273" t="s">
        <v>242</v>
      </c>
      <c r="M86" s="273" t="str">
        <f t="shared" si="1"/>
        <v>83 - VAR</v>
      </c>
    </row>
    <row r="87" spans="11:13" ht="17.25" customHeight="1" x14ac:dyDescent="0.25">
      <c r="K87" s="273">
        <v>84</v>
      </c>
      <c r="L87" s="273" t="s">
        <v>243</v>
      </c>
      <c r="M87" s="273" t="str">
        <f t="shared" si="1"/>
        <v>84 - VAUCLUSE</v>
      </c>
    </row>
    <row r="88" spans="11:13" ht="17.25" customHeight="1" x14ac:dyDescent="0.25">
      <c r="K88" s="273">
        <v>85</v>
      </c>
      <c r="L88" s="273" t="s">
        <v>244</v>
      </c>
      <c r="M88" s="273" t="str">
        <f t="shared" si="1"/>
        <v>85 - VENDEE</v>
      </c>
    </row>
    <row r="89" spans="11:13" ht="17.25" customHeight="1" x14ac:dyDescent="0.25">
      <c r="K89" s="273">
        <v>86</v>
      </c>
      <c r="L89" s="273" t="s">
        <v>245</v>
      </c>
      <c r="M89" s="273" t="str">
        <f t="shared" si="1"/>
        <v>86 - VIENNE</v>
      </c>
    </row>
    <row r="90" spans="11:13" ht="17.25" customHeight="1" x14ac:dyDescent="0.25">
      <c r="K90" s="273">
        <v>87</v>
      </c>
      <c r="L90" s="273" t="s">
        <v>246</v>
      </c>
      <c r="M90" s="273" t="str">
        <f t="shared" si="1"/>
        <v>87 - HAUTE VIENNE</v>
      </c>
    </row>
    <row r="91" spans="11:13" ht="17.25" customHeight="1" x14ac:dyDescent="0.25">
      <c r="K91" s="273">
        <v>88</v>
      </c>
      <c r="L91" s="273" t="s">
        <v>247</v>
      </c>
      <c r="M91" s="273" t="str">
        <f t="shared" si="1"/>
        <v>88 - VOSGES</v>
      </c>
    </row>
    <row r="92" spans="11:13" ht="17.25" customHeight="1" x14ac:dyDescent="0.25">
      <c r="K92" s="273">
        <v>89</v>
      </c>
      <c r="L92" s="273" t="s">
        <v>248</v>
      </c>
      <c r="M92" s="273" t="str">
        <f t="shared" si="1"/>
        <v>89 - YONNE</v>
      </c>
    </row>
    <row r="93" spans="11:13" ht="17.25" customHeight="1" x14ac:dyDescent="0.25">
      <c r="K93" s="273">
        <v>90</v>
      </c>
      <c r="L93" s="273" t="s">
        <v>249</v>
      </c>
      <c r="M93" s="273" t="str">
        <f t="shared" si="1"/>
        <v>90 - TERRITOIRE DE BELFORT</v>
      </c>
    </row>
    <row r="94" spans="11:13" ht="17.25" customHeight="1" x14ac:dyDescent="0.25">
      <c r="K94" s="273">
        <v>91</v>
      </c>
      <c r="L94" s="273" t="s">
        <v>250</v>
      </c>
      <c r="M94" s="273" t="str">
        <f t="shared" si="1"/>
        <v>91 - ESSONNE</v>
      </c>
    </row>
    <row r="95" spans="11:13" ht="17.25" customHeight="1" x14ac:dyDescent="0.25">
      <c r="K95" s="273">
        <v>92</v>
      </c>
      <c r="L95" s="273" t="s">
        <v>251</v>
      </c>
      <c r="M95" s="273" t="str">
        <f t="shared" si="1"/>
        <v>92 - HAUTS DE SEINE</v>
      </c>
    </row>
    <row r="96" spans="11:13" ht="17.25" customHeight="1" x14ac:dyDescent="0.25">
      <c r="K96" s="273">
        <v>93</v>
      </c>
      <c r="L96" s="273" t="s">
        <v>252</v>
      </c>
      <c r="M96" s="273" t="str">
        <f t="shared" si="1"/>
        <v>93 - SEINE SAINT DENIS</v>
      </c>
    </row>
    <row r="97" spans="10:13" ht="17.25" customHeight="1" x14ac:dyDescent="0.25">
      <c r="K97" s="273">
        <v>94</v>
      </c>
      <c r="L97" s="273" t="s">
        <v>253</v>
      </c>
      <c r="M97" s="273" t="str">
        <f t="shared" si="1"/>
        <v>94 - VAL DE MARNE</v>
      </c>
    </row>
    <row r="98" spans="10:13" ht="17.25" customHeight="1" x14ac:dyDescent="0.25">
      <c r="K98" s="273">
        <v>95</v>
      </c>
      <c r="L98" s="273" t="s">
        <v>254</v>
      </c>
      <c r="M98" s="273" t="str">
        <f t="shared" si="1"/>
        <v>95 - VAL D OISE</v>
      </c>
    </row>
    <row r="99" spans="10:13" ht="17.25" customHeight="1" x14ac:dyDescent="0.25">
      <c r="K99" s="273">
        <v>971</v>
      </c>
      <c r="L99" s="273" t="s">
        <v>255</v>
      </c>
      <c r="M99" s="273" t="str">
        <f t="shared" si="1"/>
        <v>971 - GUADELOUPE</v>
      </c>
    </row>
    <row r="100" spans="10:13" ht="17.25" customHeight="1" x14ac:dyDescent="0.25">
      <c r="K100" s="273">
        <v>972</v>
      </c>
      <c r="L100" s="273" t="s">
        <v>256</v>
      </c>
      <c r="M100" s="273" t="str">
        <f t="shared" si="1"/>
        <v>972 - MARTINIQUE</v>
      </c>
    </row>
    <row r="101" spans="10:13" ht="17.25" customHeight="1" x14ac:dyDescent="0.25">
      <c r="K101" s="273">
        <v>973</v>
      </c>
      <c r="L101" s="273" t="s">
        <v>257</v>
      </c>
      <c r="M101" s="273" t="str">
        <f t="shared" si="1"/>
        <v>973 - GUYANE</v>
      </c>
    </row>
    <row r="102" spans="10:13" ht="17.25" customHeight="1" x14ac:dyDescent="0.25">
      <c r="K102" s="273">
        <v>974</v>
      </c>
      <c r="L102" s="273" t="s">
        <v>258</v>
      </c>
      <c r="M102" s="273" t="str">
        <f t="shared" si="1"/>
        <v>974 - LA REUNION</v>
      </c>
    </row>
    <row r="103" spans="10:13" ht="17.25" customHeight="1" x14ac:dyDescent="0.25">
      <c r="J103" s="277"/>
      <c r="K103" s="273">
        <v>975</v>
      </c>
      <c r="L103" s="277" t="s">
        <v>400</v>
      </c>
      <c r="M103" s="273" t="str">
        <f t="shared" si="1"/>
        <v>975 - SAINT-PIERRE-ET-MIQUELON</v>
      </c>
    </row>
    <row r="104" spans="10:13" ht="17.25" customHeight="1" x14ac:dyDescent="0.25">
      <c r="K104" s="273">
        <v>976</v>
      </c>
      <c r="L104" s="273" t="s">
        <v>259</v>
      </c>
      <c r="M104" s="273" t="str">
        <f t="shared" si="1"/>
        <v>976 - MAYOTTE</v>
      </c>
    </row>
    <row r="105" spans="10:13" ht="17.25" customHeight="1" x14ac:dyDescent="0.25"/>
    <row r="106" spans="10:13" ht="17.25" customHeight="1" x14ac:dyDescent="0.25"/>
    <row r="107" spans="10:13" ht="17.25" customHeight="1" x14ac:dyDescent="0.25"/>
    <row r="108" spans="10:13" ht="17.25" customHeight="1" x14ac:dyDescent="0.25"/>
    <row r="109" spans="10:13" ht="17.25" customHeight="1" x14ac:dyDescent="0.25"/>
    <row r="110" spans="10:13" ht="17.25" customHeight="1" x14ac:dyDescent="0.25"/>
    <row r="111" spans="10:13" ht="17.25" customHeight="1" x14ac:dyDescent="0.25"/>
    <row r="112" spans="10:13" ht="17.25" customHeight="1" x14ac:dyDescent="0.25"/>
    <row r="113" spans="1:1" ht="17.25" customHeight="1" x14ac:dyDescent="0.25"/>
    <row r="114" spans="1:1" ht="17.25" customHeight="1" x14ac:dyDescent="0.25"/>
    <row r="115" spans="1:1" ht="17.25" customHeight="1" x14ac:dyDescent="0.25"/>
    <row r="116" spans="1:1" ht="17.25" customHeight="1" x14ac:dyDescent="0.25"/>
    <row r="117" spans="1:1" ht="17.25" customHeight="1" x14ac:dyDescent="0.25"/>
    <row r="118" spans="1:1" ht="17.25" customHeight="1" x14ac:dyDescent="0.25"/>
    <row r="119" spans="1:1" ht="17.25" customHeight="1" x14ac:dyDescent="0.25"/>
    <row r="120" spans="1:1" ht="17.25" customHeight="1" x14ac:dyDescent="0.25"/>
    <row r="124" spans="1:1" ht="21" x14ac:dyDescent="0.35">
      <c r="A124" s="278"/>
    </row>
  </sheetData>
  <conditionalFormatting sqref="A1:I1 K1:M102 A2:D3 E2:I8 B4:D4 A4:A5 A7 K103 M103 K104:M104">
    <cfRule type="containsText" dxfId="160" priority="27" operator="containsText" text="nsp">
      <formula>NOT(ISERROR(SEARCH("nsp",A1)))</formula>
    </cfRule>
    <cfRule type="containsText" dxfId="159" priority="28" operator="containsText" text="non">
      <formula>NOT(ISERROR(SEARCH("non",A1)))</formula>
    </cfRule>
    <cfRule type="containsText" dxfId="158" priority="29" operator="containsText" text="oui">
      <formula>NOT(ISERROR(SEARCH("oui",A1)))</formula>
    </cfRule>
    <cfRule type="containsText" dxfId="157" priority="30" operator="containsText" text="NON OBLIG">
      <formula>NOT(ISERROR(SEARCH("NON OBLIG",A1)))</formula>
    </cfRule>
  </conditionalFormatting>
  <conditionalFormatting sqref="A1:N1048576">
    <cfRule type="expression" dxfId="156" priority="10">
      <formula>A1&lt;&gt;""</formula>
    </cfRule>
  </conditionalFormatting>
  <conditionalFormatting sqref="O4:O7">
    <cfRule type="expression" dxfId="155" priority="1">
      <formula>O4&lt;&gt;""</formula>
    </cfRule>
    <cfRule type="containsText" dxfId="154" priority="2" operator="containsText" text="nsp">
      <formula>NOT(ISERROR(SEARCH("nsp",O4)))</formula>
    </cfRule>
    <cfRule type="containsText" dxfId="153" priority="3" operator="containsText" text="non">
      <formula>NOT(ISERROR(SEARCH("non",O4)))</formula>
    </cfRule>
    <cfRule type="containsText" dxfId="152" priority="4" operator="containsText" text="oui">
      <formula>NOT(ISERROR(SEARCH("oui",O4)))</formula>
    </cfRule>
    <cfRule type="containsText" dxfId="151" priority="5" operator="containsText" text="NON OBLIG">
      <formula>NOT(ISERROR(SEARCH("NON OBLIG",O4)))</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pageSetUpPr fitToPage="1"/>
  </sheetPr>
  <dimension ref="A1:L54"/>
  <sheetViews>
    <sheetView zoomScale="85" zoomScaleNormal="85" zoomScaleSheetLayoutView="100" zoomScalePageLayoutView="85" workbookViewId="0">
      <selection activeCell="K28" sqref="K28"/>
    </sheetView>
  </sheetViews>
  <sheetFormatPr baseColWidth="10" defaultColWidth="11.5703125" defaultRowHeight="15" x14ac:dyDescent="0.25"/>
  <cols>
    <col min="1" max="1" width="2.42578125" style="78" customWidth="1"/>
    <col min="2" max="2" width="53.28515625" style="78" customWidth="1"/>
    <col min="3" max="8" width="17.7109375" style="78" customWidth="1"/>
    <col min="9" max="9" width="14.7109375" style="78" customWidth="1"/>
    <col min="10" max="10" width="2.42578125" style="78" customWidth="1"/>
    <col min="11" max="16384" width="11.5703125" style="78"/>
  </cols>
  <sheetData>
    <row r="1" spans="1:12" x14ac:dyDescent="0.25">
      <c r="B1" s="117"/>
    </row>
    <row r="2" spans="1:12" x14ac:dyDescent="0.25">
      <c r="B2" s="462"/>
      <c r="C2" s="462"/>
      <c r="D2" s="462"/>
      <c r="E2" s="462"/>
      <c r="F2" s="462"/>
      <c r="G2" s="462"/>
      <c r="H2" s="462"/>
      <c r="I2" s="462"/>
    </row>
    <row r="3" spans="1:12" x14ac:dyDescent="0.25">
      <c r="B3" s="462"/>
      <c r="C3" s="462"/>
      <c r="D3" s="462"/>
      <c r="E3" s="462"/>
      <c r="F3" s="462"/>
      <c r="G3" s="462"/>
      <c r="H3" s="462"/>
      <c r="I3" s="462"/>
    </row>
    <row r="4" spans="1:12" x14ac:dyDescent="0.25">
      <c r="B4" s="462"/>
      <c r="C4" s="462"/>
      <c r="D4" s="462"/>
      <c r="E4" s="462"/>
      <c r="F4" s="462"/>
      <c r="G4" s="462"/>
      <c r="H4" s="462"/>
      <c r="I4" s="462"/>
    </row>
    <row r="5" spans="1:12" x14ac:dyDescent="0.25">
      <c r="B5" s="462"/>
      <c r="C5" s="462"/>
      <c r="D5" s="462"/>
      <c r="E5" s="462"/>
      <c r="F5" s="462"/>
      <c r="G5" s="462"/>
      <c r="H5" s="462"/>
      <c r="I5" s="462"/>
    </row>
    <row r="6" spans="1:12" x14ac:dyDescent="0.25">
      <c r="B6" s="462"/>
      <c r="C6" s="462"/>
      <c r="D6" s="462"/>
      <c r="E6" s="462"/>
      <c r="F6" s="462"/>
      <c r="G6" s="462"/>
      <c r="H6" s="462"/>
      <c r="I6" s="462"/>
    </row>
    <row r="7" spans="1:12" x14ac:dyDescent="0.25">
      <c r="B7" s="462"/>
      <c r="C7" s="462"/>
      <c r="D7" s="462"/>
      <c r="E7" s="462"/>
      <c r="F7" s="462"/>
      <c r="G7" s="462"/>
      <c r="H7" s="462"/>
      <c r="I7" s="462"/>
    </row>
    <row r="8" spans="1:12" x14ac:dyDescent="0.25">
      <c r="A8" s="282"/>
      <c r="D8" s="282"/>
      <c r="E8" s="282"/>
      <c r="F8" s="282"/>
      <c r="G8" s="282"/>
      <c r="H8" s="282"/>
      <c r="I8" s="282"/>
    </row>
    <row r="9" spans="1:12" ht="15.75" thickBot="1" x14ac:dyDescent="0.3">
      <c r="B9" s="484" t="s">
        <v>534</v>
      </c>
      <c r="C9" s="484"/>
    </row>
    <row r="10" spans="1:12" ht="26.65" customHeight="1" x14ac:dyDescent="0.25">
      <c r="A10" s="283" t="s">
        <v>2</v>
      </c>
      <c r="B10" s="463" t="s">
        <v>366</v>
      </c>
      <c r="C10" s="464"/>
      <c r="D10" s="464"/>
      <c r="E10" s="464"/>
      <c r="F10" s="464"/>
      <c r="G10" s="464"/>
      <c r="H10" s="464"/>
      <c r="I10" s="465"/>
      <c r="L10" s="117"/>
    </row>
    <row r="11" spans="1:12" ht="48.6" customHeight="1" thickBot="1" x14ac:dyDescent="0.3">
      <c r="A11" s="283"/>
      <c r="B11" s="466"/>
      <c r="C11" s="467"/>
      <c r="D11" s="467"/>
      <c r="E11" s="467"/>
      <c r="F11" s="467"/>
      <c r="G11" s="467"/>
      <c r="H11" s="467"/>
      <c r="I11" s="468"/>
    </row>
    <row r="13" spans="1:12" ht="15.75" thickBot="1" x14ac:dyDescent="0.3"/>
    <row r="14" spans="1:12" ht="21.75" thickBot="1" x14ac:dyDescent="0.4">
      <c r="B14" s="472" t="s">
        <v>1</v>
      </c>
      <c r="C14" s="473"/>
      <c r="D14" s="473"/>
      <c r="E14" s="473"/>
      <c r="F14" s="473"/>
      <c r="G14" s="473"/>
      <c r="H14" s="473"/>
      <c r="I14" s="474"/>
    </row>
    <row r="15" spans="1:12" ht="14.65" customHeight="1" x14ac:dyDescent="0.25">
      <c r="B15" s="475" t="s">
        <v>490</v>
      </c>
      <c r="C15" s="476"/>
      <c r="D15" s="476"/>
      <c r="E15" s="476"/>
      <c r="F15" s="476"/>
      <c r="G15" s="476"/>
      <c r="H15" s="476"/>
      <c r="I15" s="477"/>
    </row>
    <row r="16" spans="1:12" ht="15" customHeight="1" x14ac:dyDescent="0.25">
      <c r="B16" s="478"/>
      <c r="C16" s="479"/>
      <c r="D16" s="479"/>
      <c r="E16" s="479"/>
      <c r="F16" s="479"/>
      <c r="G16" s="479"/>
      <c r="H16" s="479"/>
      <c r="I16" s="480"/>
    </row>
    <row r="17" spans="2:9" ht="15" customHeight="1" x14ac:dyDescent="0.25">
      <c r="B17" s="478"/>
      <c r="C17" s="479"/>
      <c r="D17" s="479"/>
      <c r="E17" s="479"/>
      <c r="F17" s="479"/>
      <c r="G17" s="479"/>
      <c r="H17" s="479"/>
      <c r="I17" s="480"/>
    </row>
    <row r="18" spans="2:9" ht="15" customHeight="1" x14ac:dyDescent="0.25">
      <c r="B18" s="478"/>
      <c r="C18" s="479"/>
      <c r="D18" s="479"/>
      <c r="E18" s="479"/>
      <c r="F18" s="479"/>
      <c r="G18" s="479"/>
      <c r="H18" s="479"/>
      <c r="I18" s="480"/>
    </row>
    <row r="19" spans="2:9" ht="15" customHeight="1" x14ac:dyDescent="0.25">
      <c r="B19" s="478"/>
      <c r="C19" s="479"/>
      <c r="D19" s="479"/>
      <c r="E19" s="479"/>
      <c r="F19" s="479"/>
      <c r="G19" s="479"/>
      <c r="H19" s="479"/>
      <c r="I19" s="480"/>
    </row>
    <row r="20" spans="2:9" ht="15" customHeight="1" x14ac:dyDescent="0.25">
      <c r="B20" s="478"/>
      <c r="C20" s="479"/>
      <c r="D20" s="479"/>
      <c r="E20" s="479"/>
      <c r="F20" s="479"/>
      <c r="G20" s="479"/>
      <c r="H20" s="479"/>
      <c r="I20" s="480"/>
    </row>
    <row r="21" spans="2:9" ht="15" customHeight="1" x14ac:dyDescent="0.25">
      <c r="B21" s="478"/>
      <c r="C21" s="479"/>
      <c r="D21" s="479"/>
      <c r="E21" s="479"/>
      <c r="F21" s="479"/>
      <c r="G21" s="479"/>
      <c r="H21" s="479"/>
      <c r="I21" s="480"/>
    </row>
    <row r="22" spans="2:9" ht="78.75" customHeight="1" x14ac:dyDescent="0.25">
      <c r="B22" s="478"/>
      <c r="C22" s="479"/>
      <c r="D22" s="479"/>
      <c r="E22" s="479"/>
      <c r="F22" s="479"/>
      <c r="G22" s="479"/>
      <c r="H22" s="479"/>
      <c r="I22" s="480"/>
    </row>
    <row r="23" spans="2:9" ht="78.75" customHeight="1" x14ac:dyDescent="0.25">
      <c r="B23" s="478"/>
      <c r="C23" s="479"/>
      <c r="D23" s="479"/>
      <c r="E23" s="479"/>
      <c r="F23" s="479"/>
      <c r="G23" s="479"/>
      <c r="H23" s="479"/>
      <c r="I23" s="480"/>
    </row>
    <row r="24" spans="2:9" ht="45.75" customHeight="1" x14ac:dyDescent="0.25">
      <c r="B24" s="478"/>
      <c r="C24" s="479"/>
      <c r="D24" s="479"/>
      <c r="E24" s="479"/>
      <c r="F24" s="479"/>
      <c r="G24" s="479"/>
      <c r="H24" s="479"/>
      <c r="I24" s="480"/>
    </row>
    <row r="25" spans="2:9" ht="8.65" customHeight="1" thickBot="1" x14ac:dyDescent="0.3">
      <c r="B25" s="481"/>
      <c r="C25" s="482"/>
      <c r="D25" s="482"/>
      <c r="E25" s="482"/>
      <c r="F25" s="482"/>
      <c r="G25" s="482"/>
      <c r="H25" s="482"/>
      <c r="I25" s="483"/>
    </row>
    <row r="26" spans="2:9" ht="6" customHeight="1" x14ac:dyDescent="0.25"/>
    <row r="27" spans="2:9" ht="6" customHeight="1" thickBot="1" x14ac:dyDescent="0.3"/>
    <row r="28" spans="2:9" ht="49.5" customHeight="1" thickBot="1" x14ac:dyDescent="0.3">
      <c r="B28" s="469" t="s">
        <v>510</v>
      </c>
      <c r="C28" s="470"/>
      <c r="D28" s="470"/>
      <c r="E28" s="470"/>
      <c r="F28" s="470"/>
      <c r="G28" s="470"/>
      <c r="H28" s="470"/>
      <c r="I28" s="471"/>
    </row>
    <row r="29" spans="2:9" ht="42.4" customHeight="1" thickBot="1" x14ac:dyDescent="0.3">
      <c r="B29" s="429" t="s">
        <v>394</v>
      </c>
      <c r="C29" s="454" t="s">
        <v>396</v>
      </c>
      <c r="D29" s="455"/>
      <c r="E29" s="455"/>
      <c r="F29" s="455"/>
      <c r="G29" s="455"/>
      <c r="H29" s="456"/>
      <c r="I29" s="284" t="s">
        <v>395</v>
      </c>
    </row>
    <row r="30" spans="2:9" s="430" customFormat="1" ht="56.25" customHeight="1" x14ac:dyDescent="0.25">
      <c r="B30" s="453" t="s">
        <v>11</v>
      </c>
      <c r="C30" s="459" t="s">
        <v>12</v>
      </c>
      <c r="D30" s="460"/>
      <c r="E30" s="460"/>
      <c r="F30" s="460"/>
      <c r="G30" s="460"/>
      <c r="H30" s="461"/>
      <c r="I30" s="433" t="s">
        <v>541</v>
      </c>
    </row>
    <row r="31" spans="2:9" s="430" customFormat="1" ht="78" customHeight="1" x14ac:dyDescent="0.25">
      <c r="B31" s="439" t="s">
        <v>13</v>
      </c>
      <c r="C31" s="457" t="s">
        <v>14</v>
      </c>
      <c r="D31" s="457"/>
      <c r="E31" s="457"/>
      <c r="F31" s="457"/>
      <c r="G31" s="457"/>
      <c r="H31" s="434"/>
      <c r="I31" s="435">
        <v>2012</v>
      </c>
    </row>
    <row r="32" spans="2:9" s="430" customFormat="1" ht="56.25" customHeight="1" x14ac:dyDescent="0.25">
      <c r="B32" s="439" t="s">
        <v>399</v>
      </c>
      <c r="C32" s="457" t="s">
        <v>493</v>
      </c>
      <c r="D32" s="457"/>
      <c r="E32" s="457"/>
      <c r="F32" s="457"/>
      <c r="G32" s="457"/>
      <c r="H32" s="457"/>
      <c r="I32" s="436">
        <v>2023</v>
      </c>
    </row>
    <row r="33" spans="2:11" s="430" customFormat="1" ht="56.25" customHeight="1" x14ac:dyDescent="0.25">
      <c r="B33" s="439" t="s">
        <v>15</v>
      </c>
      <c r="C33" s="457" t="s">
        <v>16</v>
      </c>
      <c r="D33" s="457"/>
      <c r="E33" s="457"/>
      <c r="F33" s="457"/>
      <c r="G33" s="457"/>
      <c r="H33" s="457"/>
      <c r="I33" s="437">
        <v>29397</v>
      </c>
    </row>
    <row r="34" spans="2:11" s="430" customFormat="1" ht="42" customHeight="1" x14ac:dyDescent="0.25">
      <c r="B34" s="439" t="s">
        <v>17</v>
      </c>
      <c r="C34" s="457" t="s">
        <v>18</v>
      </c>
      <c r="D34" s="457"/>
      <c r="E34" s="457"/>
      <c r="F34" s="457"/>
      <c r="G34" s="457"/>
      <c r="H34" s="457"/>
      <c r="I34" s="437">
        <v>30246</v>
      </c>
    </row>
    <row r="35" spans="2:11" s="430" customFormat="1" ht="44.25" customHeight="1" x14ac:dyDescent="0.25">
      <c r="B35" s="439" t="s">
        <v>19</v>
      </c>
      <c r="C35" s="457" t="s">
        <v>20</v>
      </c>
      <c r="D35" s="457"/>
      <c r="E35" s="457"/>
      <c r="F35" s="457"/>
      <c r="G35" s="457"/>
      <c r="H35" s="457"/>
      <c r="I35" s="437">
        <v>30246</v>
      </c>
    </row>
    <row r="36" spans="2:11" s="430" customFormat="1" ht="56.25" customHeight="1" thickBot="1" x14ac:dyDescent="0.3">
      <c r="B36" s="439" t="s">
        <v>35</v>
      </c>
      <c r="C36" s="457" t="s">
        <v>21</v>
      </c>
      <c r="D36" s="457"/>
      <c r="E36" s="457"/>
      <c r="F36" s="457"/>
      <c r="G36" s="457"/>
      <c r="H36" s="457"/>
      <c r="I36" s="437">
        <v>38331</v>
      </c>
    </row>
    <row r="37" spans="2:11" s="430" customFormat="1" ht="56.25" customHeight="1" thickBot="1" x14ac:dyDescent="0.3">
      <c r="B37" s="439" t="s">
        <v>69</v>
      </c>
      <c r="C37" s="457" t="s">
        <v>70</v>
      </c>
      <c r="D37" s="457"/>
      <c r="E37" s="457"/>
      <c r="F37" s="457"/>
      <c r="G37" s="457"/>
      <c r="H37" s="457"/>
      <c r="I37" s="437">
        <v>31330</v>
      </c>
      <c r="K37" s="431"/>
    </row>
    <row r="38" spans="2:11" s="430" customFormat="1" ht="40.5" customHeight="1" x14ac:dyDescent="0.25">
      <c r="B38" s="439" t="s">
        <v>522</v>
      </c>
      <c r="C38" s="457" t="s">
        <v>513</v>
      </c>
      <c r="D38" s="457"/>
      <c r="E38" s="457"/>
      <c r="F38" s="457"/>
      <c r="G38" s="457"/>
      <c r="H38" s="457"/>
      <c r="I38" s="437">
        <v>45597</v>
      </c>
      <c r="K38" s="432"/>
    </row>
    <row r="39" spans="2:11" s="430" customFormat="1" ht="78" customHeight="1" thickBot="1" x14ac:dyDescent="0.3">
      <c r="B39" s="440" t="s">
        <v>397</v>
      </c>
      <c r="C39" s="458" t="s">
        <v>67</v>
      </c>
      <c r="D39" s="458"/>
      <c r="E39" s="458"/>
      <c r="F39" s="458"/>
      <c r="G39" s="458"/>
      <c r="H39" s="458"/>
      <c r="I39" s="438">
        <v>44844</v>
      </c>
      <c r="K39" s="432"/>
    </row>
    <row r="40" spans="2:11" x14ac:dyDescent="0.25">
      <c r="C40" s="285"/>
      <c r="D40" s="285"/>
      <c r="E40" s="285"/>
      <c r="F40" s="285"/>
      <c r="G40" s="285"/>
      <c r="H40" s="285"/>
      <c r="I40" s="285"/>
    </row>
    <row r="41" spans="2:11" x14ac:dyDescent="0.25">
      <c r="C41" s="285"/>
      <c r="D41" s="285"/>
      <c r="E41" s="285"/>
      <c r="F41" s="285"/>
      <c r="G41" s="285"/>
      <c r="H41" s="285"/>
      <c r="I41" s="285"/>
    </row>
    <row r="42" spans="2:11" ht="15.75" thickBot="1" x14ac:dyDescent="0.3"/>
    <row r="43" spans="2:11" ht="21.75" thickBot="1" x14ac:dyDescent="0.4">
      <c r="B43" s="472" t="s">
        <v>393</v>
      </c>
      <c r="C43" s="473"/>
      <c r="D43" s="473"/>
      <c r="E43" s="473"/>
      <c r="F43" s="473"/>
      <c r="G43" s="473"/>
      <c r="H43" s="473"/>
      <c r="I43" s="474"/>
      <c r="K43" s="117"/>
    </row>
    <row r="44" spans="2:11" ht="12.4" customHeight="1" x14ac:dyDescent="0.25">
      <c r="B44" s="475" t="s">
        <v>515</v>
      </c>
      <c r="C44" s="476"/>
      <c r="D44" s="476"/>
      <c r="E44" s="476"/>
      <c r="F44" s="476"/>
      <c r="G44" s="476"/>
      <c r="H44" s="476"/>
      <c r="I44" s="477"/>
    </row>
    <row r="45" spans="2:11" ht="1.5" customHeight="1" x14ac:dyDescent="0.25">
      <c r="B45" s="478"/>
      <c r="C45" s="479"/>
      <c r="D45" s="479"/>
      <c r="E45" s="479"/>
      <c r="F45" s="479"/>
      <c r="G45" s="479"/>
      <c r="H45" s="479"/>
      <c r="I45" s="480"/>
    </row>
    <row r="46" spans="2:11" ht="16.5" customHeight="1" x14ac:dyDescent="0.25">
      <c r="B46" s="478"/>
      <c r="C46" s="479"/>
      <c r="D46" s="479"/>
      <c r="E46" s="479"/>
      <c r="F46" s="479"/>
      <c r="G46" s="479"/>
      <c r="H46" s="479"/>
      <c r="I46" s="480"/>
    </row>
    <row r="47" spans="2:11" ht="8.65" customHeight="1" x14ac:dyDescent="0.25">
      <c r="B47" s="478"/>
      <c r="C47" s="479"/>
      <c r="D47" s="479"/>
      <c r="E47" s="479"/>
      <c r="F47" s="479"/>
      <c r="G47" s="479"/>
      <c r="H47" s="479"/>
      <c r="I47" s="480"/>
    </row>
    <row r="48" spans="2:11" ht="15" customHeight="1" x14ac:dyDescent="0.25">
      <c r="B48" s="478"/>
      <c r="C48" s="479"/>
      <c r="D48" s="479"/>
      <c r="E48" s="479"/>
      <c r="F48" s="479"/>
      <c r="G48" s="479"/>
      <c r="H48" s="479"/>
      <c r="I48" s="480"/>
    </row>
    <row r="49" spans="2:9" ht="15" customHeight="1" x14ac:dyDescent="0.25">
      <c r="B49" s="478"/>
      <c r="C49" s="479"/>
      <c r="D49" s="479"/>
      <c r="E49" s="479"/>
      <c r="F49" s="479"/>
      <c r="G49" s="479"/>
      <c r="H49" s="479"/>
      <c r="I49" s="480"/>
    </row>
    <row r="50" spans="2:9" ht="15" customHeight="1" x14ac:dyDescent="0.25">
      <c r="B50" s="478"/>
      <c r="C50" s="479"/>
      <c r="D50" s="479"/>
      <c r="E50" s="479"/>
      <c r="F50" s="479"/>
      <c r="G50" s="479"/>
      <c r="H50" s="479"/>
      <c r="I50" s="480"/>
    </row>
    <row r="51" spans="2:9" ht="72" customHeight="1" x14ac:dyDescent="0.25">
      <c r="B51" s="478"/>
      <c r="C51" s="479"/>
      <c r="D51" s="479"/>
      <c r="E51" s="479"/>
      <c r="F51" s="479"/>
      <c r="G51" s="479"/>
      <c r="H51" s="479"/>
      <c r="I51" s="480"/>
    </row>
    <row r="52" spans="2:9" ht="15" customHeight="1" x14ac:dyDescent="0.25">
      <c r="B52" s="478"/>
      <c r="C52" s="479"/>
      <c r="D52" s="479"/>
      <c r="E52" s="479"/>
      <c r="F52" s="479"/>
      <c r="G52" s="479"/>
      <c r="H52" s="479"/>
      <c r="I52" s="480"/>
    </row>
    <row r="53" spans="2:9" ht="138.75" customHeight="1" x14ac:dyDescent="0.25">
      <c r="B53" s="478"/>
      <c r="C53" s="479"/>
      <c r="D53" s="479"/>
      <c r="E53" s="479"/>
      <c r="F53" s="479"/>
      <c r="G53" s="479"/>
      <c r="H53" s="479"/>
      <c r="I53" s="480"/>
    </row>
    <row r="54" spans="2:9" ht="408.75" customHeight="1" thickBot="1" x14ac:dyDescent="0.3">
      <c r="B54" s="481"/>
      <c r="C54" s="482"/>
      <c r="D54" s="482"/>
      <c r="E54" s="482"/>
      <c r="F54" s="482"/>
      <c r="G54" s="482"/>
      <c r="H54" s="482"/>
      <c r="I54" s="483"/>
    </row>
  </sheetData>
  <mergeCells count="19">
    <mergeCell ref="B43:I43"/>
    <mergeCell ref="B44:I54"/>
    <mergeCell ref="B2:I7"/>
    <mergeCell ref="B10:I11"/>
    <mergeCell ref="B28:I28"/>
    <mergeCell ref="B14:I14"/>
    <mergeCell ref="B15:I25"/>
    <mergeCell ref="B9:C9"/>
    <mergeCell ref="C29:H29"/>
    <mergeCell ref="C38:H38"/>
    <mergeCell ref="C39:H39"/>
    <mergeCell ref="C31:G31"/>
    <mergeCell ref="C30:H30"/>
    <mergeCell ref="C32:H32"/>
    <mergeCell ref="C33:H33"/>
    <mergeCell ref="C34:H34"/>
    <mergeCell ref="C35:H35"/>
    <mergeCell ref="C36:H36"/>
    <mergeCell ref="C37:H37"/>
  </mergeCells>
  <hyperlinks>
    <hyperlink ref="B30" r:id="rId1" xr:uid="{00000000-0004-0000-0000-000000000000}"/>
    <hyperlink ref="B31" r:id="rId2" xr:uid="{00000000-0004-0000-0000-000001000000}"/>
    <hyperlink ref="B33" r:id="rId3" xr:uid="{00000000-0004-0000-0000-000002000000}"/>
    <hyperlink ref="B34" r:id="rId4" xr:uid="{00000000-0004-0000-0000-000003000000}"/>
    <hyperlink ref="B35" r:id="rId5" xr:uid="{00000000-0004-0000-0000-000004000000}"/>
    <hyperlink ref="B36" r:id="rId6" xr:uid="{DF1426B9-A155-4E5E-B17B-0640AF178240}"/>
    <hyperlink ref="B39" r:id="rId7" xr:uid="{E80917BD-5789-44B3-965F-26B1525AB0C3}"/>
    <hyperlink ref="B37" r:id="rId8" xr:uid="{5DB80780-137A-41C2-9E9D-24CF79CE6E28}"/>
    <hyperlink ref="B32" r:id="rId9" xr:uid="{ADD078A6-05DB-4805-B4D7-53A0EB5408E2}"/>
    <hyperlink ref="B38" r:id="rId10" display="Norme FD S90-155 relative aux systèmes de distribution pour gaz médicau comprimés et vide" xr:uid="{CDD2DA4B-5718-4F12-A4CD-69EA9E29D46F}"/>
  </hyperlinks>
  <pageMargins left="0" right="0" top="0" bottom="0.74803149606299213" header="0.31496062992125984" footer="0.31496062992125984"/>
  <pageSetup paperSize="9" scale="56" fitToHeight="0" orientation="portrait" r:id="rId11"/>
  <headerFooter>
    <oddHeader xml:space="preserve">&amp;C </oddHeader>
  </headerFooter>
  <rowBreaks count="1" manualBreakCount="1">
    <brk id="40" max="16383" man="1"/>
  </rowBreaks>
  <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8F68C-6530-4570-BE49-9992469856E2}">
  <sheetPr>
    <tabColor theme="7"/>
    <pageSetUpPr fitToPage="1"/>
  </sheetPr>
  <dimension ref="A1:W35"/>
  <sheetViews>
    <sheetView tabSelected="1" zoomScale="55" zoomScaleNormal="55" zoomScaleSheetLayoutView="55" workbookViewId="0">
      <selection activeCell="C34" sqref="C34:H34"/>
    </sheetView>
  </sheetViews>
  <sheetFormatPr baseColWidth="10" defaultColWidth="11.42578125" defaultRowHeight="15" x14ac:dyDescent="0.25"/>
  <cols>
    <col min="1" max="5" width="11.42578125" style="2"/>
    <col min="6" max="11" width="17.7109375" style="2" customWidth="1"/>
    <col min="12" max="16384" width="11.42578125" style="2"/>
  </cols>
  <sheetData>
    <row r="1" spans="1:1" x14ac:dyDescent="0.25">
      <c r="A1"/>
    </row>
    <row r="26" spans="17:17" x14ac:dyDescent="0.25">
      <c r="Q26" s="290"/>
    </row>
    <row r="35" spans="23:23" x14ac:dyDescent="0.25">
      <c r="W35"/>
    </row>
  </sheetData>
  <pageMargins left="0" right="0" top="0" bottom="0" header="0.31496062992125984" footer="0.31496062992125984"/>
  <pageSetup paperSize="9" scale="52"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EB2AA-C257-432B-836A-236C5F6DD5C4}">
  <sheetPr>
    <tabColor theme="8" tint="0.39997558519241921"/>
    <pageSetUpPr fitToPage="1"/>
  </sheetPr>
  <dimension ref="A2:AU54"/>
  <sheetViews>
    <sheetView zoomScale="70" zoomScaleNormal="70" zoomScaleSheetLayoutView="55" workbookViewId="0">
      <pane ySplit="5" topLeftCell="A6" activePane="bottomLeft" state="frozen"/>
      <selection activeCell="C34" sqref="C34:H34"/>
      <selection pane="bottomLeft" activeCell="E9" sqref="E9:F9"/>
    </sheetView>
  </sheetViews>
  <sheetFormatPr baseColWidth="10" defaultColWidth="11.5703125" defaultRowHeight="15" outlineLevelCol="1" x14ac:dyDescent="0.25"/>
  <cols>
    <col min="1" max="1" width="2.28515625" style="78" customWidth="1"/>
    <col min="2" max="2" width="5.7109375" style="78" customWidth="1"/>
    <col min="3" max="3" width="14.42578125" style="78" customWidth="1"/>
    <col min="4" max="4" width="38.7109375" style="78" customWidth="1"/>
    <col min="5" max="5" width="47.5703125" style="78" customWidth="1"/>
    <col min="6" max="6" width="12.7109375" style="78" customWidth="1"/>
    <col min="7" max="8" width="17.7109375" style="78" customWidth="1"/>
    <col min="9" max="10" width="26.7109375" style="78" customWidth="1"/>
    <col min="11" max="11" width="40.42578125" style="78" customWidth="1"/>
    <col min="12" max="12" width="13.7109375" style="78" customWidth="1"/>
    <col min="13" max="13" width="2.28515625" style="78" customWidth="1"/>
    <col min="14" max="29" width="69.28515625" style="78" customWidth="1" outlineLevel="1"/>
    <col min="30" max="40" width="5.28515625" style="151" customWidth="1"/>
    <col min="41" max="47" width="11.5703125" style="151"/>
    <col min="48" max="16384" width="11.5703125" style="78"/>
  </cols>
  <sheetData>
    <row r="2" spans="1:47" ht="31.5" x14ac:dyDescent="0.25">
      <c r="B2" s="281" t="s">
        <v>398</v>
      </c>
    </row>
    <row r="3" spans="1:47" x14ac:dyDescent="0.25">
      <c r="B3" s="358"/>
    </row>
    <row r="4" spans="1:47" ht="15" customHeight="1" x14ac:dyDescent="0.25">
      <c r="C4" s="241"/>
    </row>
    <row r="5" spans="1:47" ht="31.5" x14ac:dyDescent="0.25">
      <c r="A5" s="78" t="s">
        <v>136</v>
      </c>
      <c r="B5" s="281" t="s">
        <v>521</v>
      </c>
    </row>
    <row r="6" spans="1:47" ht="33.75" customHeight="1" x14ac:dyDescent="0.25">
      <c r="B6" s="6"/>
      <c r="D6"/>
    </row>
    <row r="7" spans="1:47" s="79" customFormat="1" ht="23.25" customHeight="1" x14ac:dyDescent="0.25">
      <c r="B7" s="494" t="s">
        <v>85</v>
      </c>
      <c r="C7" s="494"/>
      <c r="D7" s="494"/>
      <c r="E7" s="494"/>
      <c r="F7" s="494"/>
      <c r="G7" s="494"/>
      <c r="H7" s="494"/>
      <c r="AD7" s="395"/>
      <c r="AE7" s="395"/>
      <c r="AF7" s="395"/>
      <c r="AG7" s="395"/>
      <c r="AH7" s="395"/>
      <c r="AI7" s="395"/>
      <c r="AJ7" s="395"/>
      <c r="AK7" s="395"/>
      <c r="AL7" s="395"/>
      <c r="AM7" s="395"/>
      <c r="AN7" s="395"/>
      <c r="AO7" s="395"/>
      <c r="AP7" s="395"/>
      <c r="AQ7" s="395"/>
      <c r="AR7" s="395"/>
      <c r="AS7" s="395"/>
      <c r="AT7" s="395"/>
      <c r="AU7" s="395"/>
    </row>
    <row r="8" spans="1:47" ht="22.5" customHeight="1" thickBot="1" x14ac:dyDescent="0.35">
      <c r="B8" s="80"/>
      <c r="G8" s="4"/>
      <c r="H8" s="4"/>
    </row>
    <row r="9" spans="1:47" ht="48.75" customHeight="1" thickBot="1" x14ac:dyDescent="0.35">
      <c r="B9" s="80"/>
      <c r="C9" s="493" t="s">
        <v>267</v>
      </c>
      <c r="D9" s="493"/>
      <c r="E9" s="487"/>
      <c r="F9" s="487"/>
      <c r="G9" s="4"/>
      <c r="H9" s="495" t="s">
        <v>269</v>
      </c>
      <c r="I9" s="496"/>
      <c r="J9" s="497"/>
      <c r="K9" s="489"/>
      <c r="L9" s="489"/>
    </row>
    <row r="10" spans="1:47" ht="48" customHeight="1" thickBot="1" x14ac:dyDescent="0.35">
      <c r="B10" s="80"/>
      <c r="C10" s="493" t="s">
        <v>268</v>
      </c>
      <c r="D10" s="493"/>
      <c r="E10" s="487"/>
      <c r="F10" s="487"/>
      <c r="G10" s="4"/>
      <c r="H10" s="498" t="s">
        <v>271</v>
      </c>
      <c r="I10" s="499"/>
      <c r="J10" s="500"/>
      <c r="K10" s="487"/>
      <c r="L10" s="487"/>
    </row>
    <row r="11" spans="1:47" ht="15.75" customHeight="1" x14ac:dyDescent="0.3">
      <c r="B11" s="80"/>
      <c r="C11" s="4"/>
      <c r="D11" s="4"/>
      <c r="E11" s="4"/>
      <c r="F11" s="4"/>
      <c r="G11" s="4"/>
      <c r="H11" s="4"/>
      <c r="I11" s="4"/>
      <c r="J11" s="4"/>
      <c r="K11" s="4"/>
    </row>
    <row r="12" spans="1:47" ht="15.75" customHeight="1" x14ac:dyDescent="0.3">
      <c r="B12" s="80"/>
      <c r="C12" s="4"/>
      <c r="D12" s="4"/>
      <c r="E12" s="4"/>
      <c r="F12" s="4"/>
      <c r="G12" s="4"/>
      <c r="H12" s="4"/>
      <c r="I12" s="4"/>
      <c r="J12" s="4"/>
      <c r="K12" s="4"/>
    </row>
    <row r="13" spans="1:47" ht="46.5" customHeight="1" thickBot="1" x14ac:dyDescent="0.35">
      <c r="B13" s="80"/>
      <c r="C13" s="81" t="s">
        <v>273</v>
      </c>
      <c r="D13" s="4"/>
      <c r="E13" s="4"/>
      <c r="F13" s="4"/>
      <c r="G13" s="4"/>
      <c r="H13" s="82" t="s">
        <v>276</v>
      </c>
      <c r="I13" s="4"/>
      <c r="J13" s="4"/>
      <c r="K13" s="4"/>
      <c r="AD13" s="151" t="s">
        <v>379</v>
      </c>
    </row>
    <row r="14" spans="1:47" ht="37.5" customHeight="1" thickBot="1" x14ac:dyDescent="0.35">
      <c r="B14" s="490">
        <v>1</v>
      </c>
      <c r="C14" s="492" t="s">
        <v>270</v>
      </c>
      <c r="D14" s="492"/>
      <c r="E14" s="487"/>
      <c r="F14" s="487"/>
      <c r="G14" s="4"/>
      <c r="H14" s="490">
        <v>2</v>
      </c>
      <c r="I14" s="492" t="s">
        <v>277</v>
      </c>
      <c r="J14" s="492"/>
      <c r="K14" s="487"/>
      <c r="L14" s="487"/>
      <c r="AD14" s="151">
        <f>COUNTIF(K14,"&lt;&gt;")+COUNTIF(E14,"&lt;&gt;")</f>
        <v>0</v>
      </c>
    </row>
    <row r="15" spans="1:47" ht="25.5" customHeight="1" thickBot="1" x14ac:dyDescent="0.35">
      <c r="B15" s="490"/>
      <c r="C15" s="492" t="s">
        <v>272</v>
      </c>
      <c r="D15" s="492"/>
      <c r="E15" s="503"/>
      <c r="F15" s="503"/>
      <c r="G15" s="4"/>
      <c r="H15" s="490"/>
      <c r="I15" s="492" t="s">
        <v>275</v>
      </c>
      <c r="J15" s="492"/>
      <c r="K15" s="503"/>
      <c r="L15" s="503"/>
    </row>
    <row r="16" spans="1:47" ht="66.400000000000006" customHeight="1" thickBot="1" x14ac:dyDescent="0.35">
      <c r="B16" s="490"/>
      <c r="C16" s="491" t="s">
        <v>494</v>
      </c>
      <c r="D16" s="491"/>
      <c r="E16" s="503"/>
      <c r="F16" s="503"/>
      <c r="G16" s="4"/>
      <c r="H16" s="490"/>
      <c r="I16" s="491" t="s">
        <v>494</v>
      </c>
      <c r="J16" s="491"/>
      <c r="K16" s="503"/>
      <c r="L16" s="503"/>
    </row>
    <row r="17" spans="2:32" ht="25.5" customHeight="1" thickBot="1" x14ac:dyDescent="0.35">
      <c r="B17" s="490"/>
      <c r="C17" s="492" t="s">
        <v>84</v>
      </c>
      <c r="D17" s="492"/>
      <c r="E17" s="501"/>
      <c r="F17" s="502"/>
      <c r="G17" s="4"/>
      <c r="H17" s="490"/>
      <c r="I17" s="492" t="s">
        <v>84</v>
      </c>
      <c r="J17" s="492"/>
      <c r="K17" s="501"/>
      <c r="L17" s="502"/>
    </row>
    <row r="18" spans="2:32" ht="15.75" customHeight="1" x14ac:dyDescent="0.3">
      <c r="B18" s="80"/>
      <c r="C18" s="4"/>
      <c r="D18" s="4"/>
      <c r="E18" s="4"/>
      <c r="F18" s="4"/>
      <c r="G18" s="4"/>
      <c r="H18" s="4"/>
      <c r="I18" s="4"/>
      <c r="J18" s="4"/>
      <c r="K18" s="4"/>
    </row>
    <row r="19" spans="2:32" ht="15.75" customHeight="1" x14ac:dyDescent="0.3">
      <c r="B19" s="80"/>
      <c r="C19" s="4"/>
      <c r="D19" s="4"/>
      <c r="E19" s="4"/>
      <c r="F19" s="4"/>
      <c r="G19" s="4"/>
      <c r="H19" s="4"/>
      <c r="I19" s="4"/>
      <c r="J19" s="4"/>
      <c r="K19" s="4"/>
    </row>
    <row r="20" spans="2:32" ht="46.5" customHeight="1" thickBot="1" x14ac:dyDescent="0.35">
      <c r="B20" s="80"/>
      <c r="C20" s="81" t="s">
        <v>274</v>
      </c>
      <c r="D20" s="4"/>
      <c r="E20" s="4"/>
      <c r="F20" s="4"/>
      <c r="G20" s="4"/>
      <c r="H20" s="4"/>
      <c r="I20" s="4"/>
      <c r="J20" s="4"/>
      <c r="K20" s="4"/>
      <c r="AD20" s="151" t="s">
        <v>378</v>
      </c>
      <c r="AF20" s="151" t="s">
        <v>386</v>
      </c>
    </row>
    <row r="21" spans="2:32" ht="25.5" customHeight="1" thickBot="1" x14ac:dyDescent="0.35">
      <c r="B21" s="490">
        <v>1</v>
      </c>
      <c r="C21" s="492" t="s">
        <v>462</v>
      </c>
      <c r="D21" s="492"/>
      <c r="E21" s="487"/>
      <c r="F21" s="487"/>
      <c r="G21" s="4"/>
      <c r="H21" s="490">
        <v>2</v>
      </c>
      <c r="I21" s="492" t="s">
        <v>463</v>
      </c>
      <c r="J21" s="492"/>
      <c r="K21" s="487"/>
      <c r="L21" s="487"/>
      <c r="AD21" s="151">
        <f>COUNTIF(K21,"&lt;&gt;")+COUNTIF(E21,"&lt;&gt;")+COUNTIF(E25,"&lt;&gt;")+COUNTIF(K25,"&lt;&gt;")</f>
        <v>0</v>
      </c>
      <c r="AF21" s="151" t="str">
        <f>UPPER(_xlfn.TEXTJOIN(" - ",TRUE,
IF('3 - Établissement'!E21="","",'3 - Établissement'!E21&amp;" (Service 1)"),
IF('3 - Établissement'!K21="","",'3 - Établissement'!K21&amp;" (Service 2)"),
IF('3 - Établissement'!E25="","",'3 - Établissement'!E25&amp;" (Service 3)"),
IF('3 - Établissement'!K25="","",'3 - Établissement'!K25&amp;" (Service 4)")))</f>
        <v/>
      </c>
    </row>
    <row r="22" spans="2:32" ht="56.45" customHeight="1" thickBot="1" x14ac:dyDescent="0.35">
      <c r="B22" s="490"/>
      <c r="C22" s="491" t="s">
        <v>433</v>
      </c>
      <c r="D22" s="491"/>
      <c r="E22" s="487"/>
      <c r="F22" s="487"/>
      <c r="G22" s="4"/>
      <c r="H22" s="490"/>
      <c r="I22" s="491" t="s">
        <v>433</v>
      </c>
      <c r="J22" s="491"/>
      <c r="K22" s="487"/>
      <c r="L22" s="487"/>
    </row>
    <row r="23" spans="2:32" ht="47.45" customHeight="1" thickBot="1" x14ac:dyDescent="0.35">
      <c r="B23" s="490"/>
      <c r="C23" s="491" t="s">
        <v>435</v>
      </c>
      <c r="D23" s="491"/>
      <c r="E23" s="487"/>
      <c r="F23" s="487"/>
      <c r="G23" s="4"/>
      <c r="H23" s="490"/>
      <c r="I23" s="491" t="s">
        <v>435</v>
      </c>
      <c r="J23" s="491"/>
      <c r="K23" s="487"/>
      <c r="L23" s="487"/>
    </row>
    <row r="24" spans="2:32" ht="21.75" customHeight="1" thickBot="1" x14ac:dyDescent="0.35">
      <c r="B24" s="80"/>
      <c r="C24" s="4"/>
      <c r="D24" s="4"/>
      <c r="E24" s="84"/>
      <c r="F24" s="84"/>
      <c r="G24" s="4"/>
      <c r="H24" s="4"/>
      <c r="I24" s="4"/>
      <c r="J24" s="4"/>
      <c r="K24" s="84"/>
      <c r="L24" s="85"/>
    </row>
    <row r="25" spans="2:32" ht="25.5" customHeight="1" thickBot="1" x14ac:dyDescent="0.35">
      <c r="B25" s="490">
        <v>3</v>
      </c>
      <c r="C25" s="492" t="s">
        <v>464</v>
      </c>
      <c r="D25" s="492"/>
      <c r="E25" s="487"/>
      <c r="F25" s="487"/>
      <c r="G25" s="4"/>
      <c r="H25" s="490">
        <v>4</v>
      </c>
      <c r="I25" s="492" t="s">
        <v>465</v>
      </c>
      <c r="J25" s="492"/>
      <c r="K25" s="487"/>
      <c r="L25" s="487"/>
    </row>
    <row r="26" spans="2:32" ht="56.45" customHeight="1" thickBot="1" x14ac:dyDescent="0.35">
      <c r="B26" s="490"/>
      <c r="C26" s="491" t="s">
        <v>433</v>
      </c>
      <c r="D26" s="491"/>
      <c r="E26" s="487"/>
      <c r="F26" s="487"/>
      <c r="G26" s="4"/>
      <c r="H26" s="490"/>
      <c r="I26" s="491" t="s">
        <v>433</v>
      </c>
      <c r="J26" s="491"/>
      <c r="K26" s="487"/>
      <c r="L26" s="487"/>
    </row>
    <row r="27" spans="2:32" ht="47.45" customHeight="1" thickBot="1" x14ac:dyDescent="0.35">
      <c r="B27" s="490"/>
      <c r="C27" s="491" t="s">
        <v>435</v>
      </c>
      <c r="D27" s="491"/>
      <c r="E27" s="487"/>
      <c r="F27" s="487"/>
      <c r="G27" s="4"/>
      <c r="H27" s="490"/>
      <c r="I27" s="491" t="s">
        <v>435</v>
      </c>
      <c r="J27" s="491"/>
      <c r="K27" s="487"/>
      <c r="L27" s="487"/>
    </row>
    <row r="28" spans="2:32" ht="15.75" customHeight="1" x14ac:dyDescent="0.3">
      <c r="B28" s="80"/>
      <c r="C28" s="4"/>
      <c r="D28" s="4"/>
      <c r="E28" s="4"/>
      <c r="F28" s="4"/>
      <c r="G28" s="4"/>
      <c r="H28" s="4"/>
      <c r="I28" s="4"/>
      <c r="J28" s="4"/>
      <c r="K28" s="4"/>
    </row>
    <row r="29" spans="2:32" ht="15.75" customHeight="1" x14ac:dyDescent="0.3">
      <c r="B29" s="80"/>
      <c r="C29" s="4"/>
      <c r="D29" s="4"/>
      <c r="E29" s="4"/>
      <c r="F29" s="4"/>
      <c r="G29" s="4"/>
      <c r="H29" s="4"/>
      <c r="I29" s="4"/>
      <c r="J29" s="4"/>
      <c r="K29" s="4"/>
    </row>
    <row r="30" spans="2:32" ht="46.5" customHeight="1" thickBot="1" x14ac:dyDescent="0.35">
      <c r="B30" s="80"/>
      <c r="C30" s="83" t="s">
        <v>108</v>
      </c>
      <c r="D30" s="4"/>
      <c r="E30" s="4"/>
      <c r="F30" s="4"/>
      <c r="G30" s="4"/>
      <c r="H30" s="4"/>
      <c r="I30" s="4"/>
      <c r="J30" s="4"/>
      <c r="K30" s="4"/>
    </row>
    <row r="31" spans="2:32" ht="25.5" customHeight="1" thickBot="1" x14ac:dyDescent="0.3">
      <c r="B31" s="490">
        <v>1</v>
      </c>
      <c r="C31" s="485" t="s">
        <v>432</v>
      </c>
      <c r="D31" s="485"/>
      <c r="E31" s="485"/>
      <c r="F31" s="485"/>
      <c r="G31" s="485"/>
      <c r="H31" s="485"/>
      <c r="I31" s="485"/>
      <c r="J31" s="485"/>
      <c r="K31" s="485"/>
      <c r="L31" s="485"/>
    </row>
    <row r="32" spans="2:32" ht="42" customHeight="1" thickBot="1" x14ac:dyDescent="0.3">
      <c r="B32" s="490"/>
      <c r="C32" s="486"/>
      <c r="D32" s="486"/>
      <c r="E32" s="486"/>
      <c r="F32" s="486"/>
      <c r="G32" s="486"/>
      <c r="H32" s="486"/>
      <c r="I32" s="486"/>
      <c r="J32" s="486"/>
      <c r="K32" s="486"/>
      <c r="L32" s="486"/>
    </row>
    <row r="33" spans="2:12" ht="42" customHeight="1" thickBot="1" x14ac:dyDescent="0.3">
      <c r="B33" s="490"/>
      <c r="C33" s="486"/>
      <c r="D33" s="486"/>
      <c r="E33" s="486"/>
      <c r="F33" s="486"/>
      <c r="G33" s="486"/>
      <c r="H33" s="486"/>
      <c r="I33" s="486"/>
      <c r="J33" s="486"/>
      <c r="K33" s="486"/>
      <c r="L33" s="486"/>
    </row>
    <row r="34" spans="2:12" ht="42" customHeight="1" thickBot="1" x14ac:dyDescent="0.3">
      <c r="B34" s="490"/>
      <c r="C34" s="486"/>
      <c r="D34" s="486"/>
      <c r="E34" s="486"/>
      <c r="F34" s="486"/>
      <c r="G34" s="486"/>
      <c r="H34" s="486"/>
      <c r="I34" s="486"/>
      <c r="J34" s="486"/>
      <c r="K34" s="486"/>
      <c r="L34" s="486"/>
    </row>
    <row r="35" spans="2:12" ht="42" customHeight="1" thickBot="1" x14ac:dyDescent="0.3">
      <c r="B35" s="490"/>
      <c r="C35" s="486"/>
      <c r="D35" s="486"/>
      <c r="E35" s="486"/>
      <c r="F35" s="486"/>
      <c r="G35" s="486"/>
      <c r="H35" s="486"/>
      <c r="I35" s="486"/>
      <c r="J35" s="486"/>
      <c r="K35" s="486"/>
      <c r="L35" s="486"/>
    </row>
    <row r="36" spans="2:12" ht="25.5" customHeight="1" thickBot="1" x14ac:dyDescent="0.35">
      <c r="B36" s="80"/>
      <c r="C36" s="4"/>
      <c r="D36" s="4"/>
      <c r="E36" s="4"/>
      <c r="F36" s="4"/>
      <c r="G36" s="4"/>
      <c r="H36" s="4"/>
      <c r="I36" s="4"/>
      <c r="J36" s="4"/>
      <c r="K36" s="4"/>
    </row>
    <row r="37" spans="2:12" ht="47.25" customHeight="1" thickBot="1" x14ac:dyDescent="0.3">
      <c r="B37" s="490">
        <v>2</v>
      </c>
      <c r="C37" s="488" t="s">
        <v>88</v>
      </c>
      <c r="D37" s="488"/>
      <c r="E37" s="488"/>
      <c r="F37" s="488"/>
      <c r="G37" s="488"/>
      <c r="H37" s="488"/>
      <c r="I37" s="488"/>
      <c r="J37" s="488"/>
      <c r="K37" s="488"/>
      <c r="L37" s="488"/>
    </row>
    <row r="38" spans="2:12" ht="42" customHeight="1" thickBot="1" x14ac:dyDescent="0.3">
      <c r="B38" s="490"/>
      <c r="C38" s="486"/>
      <c r="D38" s="486"/>
      <c r="E38" s="486"/>
      <c r="F38" s="486"/>
      <c r="G38" s="486"/>
      <c r="H38" s="486"/>
      <c r="I38" s="486"/>
      <c r="J38" s="486"/>
      <c r="K38" s="486"/>
      <c r="L38" s="486"/>
    </row>
    <row r="39" spans="2:12" ht="42" customHeight="1" thickBot="1" x14ac:dyDescent="0.3">
      <c r="B39" s="490"/>
      <c r="C39" s="486"/>
      <c r="D39" s="486"/>
      <c r="E39" s="486"/>
      <c r="F39" s="486"/>
      <c r="G39" s="486"/>
      <c r="H39" s="486"/>
      <c r="I39" s="486"/>
      <c r="J39" s="486"/>
      <c r="K39" s="486"/>
      <c r="L39" s="486"/>
    </row>
    <row r="40" spans="2:12" ht="42" customHeight="1" thickBot="1" x14ac:dyDescent="0.3">
      <c r="B40" s="490"/>
      <c r="C40" s="486"/>
      <c r="D40" s="486"/>
      <c r="E40" s="486"/>
      <c r="F40" s="486"/>
      <c r="G40" s="486"/>
      <c r="H40" s="486"/>
      <c r="I40" s="486"/>
      <c r="J40" s="486"/>
      <c r="K40" s="486"/>
      <c r="L40" s="486"/>
    </row>
    <row r="41" spans="2:12" ht="42" customHeight="1" thickBot="1" x14ac:dyDescent="0.3">
      <c r="B41" s="490"/>
      <c r="C41" s="486"/>
      <c r="D41" s="486"/>
      <c r="E41" s="486"/>
      <c r="F41" s="486"/>
      <c r="G41" s="486"/>
      <c r="H41" s="486"/>
      <c r="I41" s="486"/>
      <c r="J41" s="486"/>
      <c r="K41" s="486"/>
      <c r="L41" s="486"/>
    </row>
    <row r="42" spans="2:12" ht="25.5" customHeight="1" thickBot="1" x14ac:dyDescent="0.35">
      <c r="B42" s="80"/>
      <c r="C42" s="4"/>
      <c r="D42" s="4"/>
      <c r="E42" s="4"/>
      <c r="F42" s="4"/>
      <c r="G42" s="4"/>
      <c r="H42" s="4"/>
      <c r="I42" s="4"/>
      <c r="J42" s="4"/>
      <c r="K42" s="4"/>
    </row>
    <row r="43" spans="2:12" ht="25.5" customHeight="1" thickBot="1" x14ac:dyDescent="0.3">
      <c r="B43" s="490">
        <v>3</v>
      </c>
      <c r="C43" s="485" t="s">
        <v>495</v>
      </c>
      <c r="D43" s="485"/>
      <c r="E43" s="485"/>
      <c r="F43" s="485"/>
      <c r="G43" s="485"/>
      <c r="H43" s="485"/>
      <c r="I43" s="485"/>
      <c r="J43" s="485"/>
      <c r="K43" s="485"/>
      <c r="L43" s="485"/>
    </row>
    <row r="44" spans="2:12" ht="42" customHeight="1" thickBot="1" x14ac:dyDescent="0.3">
      <c r="B44" s="490"/>
      <c r="C44" s="486"/>
      <c r="D44" s="486"/>
      <c r="E44" s="486"/>
      <c r="F44" s="486"/>
      <c r="G44" s="486"/>
      <c r="H44" s="486"/>
      <c r="I44" s="486"/>
      <c r="J44" s="486"/>
      <c r="K44" s="486"/>
      <c r="L44" s="486"/>
    </row>
    <row r="45" spans="2:12" ht="42" customHeight="1" thickBot="1" x14ac:dyDescent="0.3">
      <c r="B45" s="490"/>
      <c r="C45" s="486"/>
      <c r="D45" s="486"/>
      <c r="E45" s="486"/>
      <c r="F45" s="486"/>
      <c r="G45" s="486"/>
      <c r="H45" s="486"/>
      <c r="I45" s="486"/>
      <c r="J45" s="486"/>
      <c r="K45" s="486"/>
      <c r="L45" s="486"/>
    </row>
    <row r="46" spans="2:12" ht="42" customHeight="1" thickBot="1" x14ac:dyDescent="0.3">
      <c r="B46" s="490"/>
      <c r="C46" s="486"/>
      <c r="D46" s="486"/>
      <c r="E46" s="486"/>
      <c r="F46" s="486"/>
      <c r="G46" s="486"/>
      <c r="H46" s="486"/>
      <c r="I46" s="486"/>
      <c r="J46" s="486"/>
      <c r="K46" s="486"/>
      <c r="L46" s="486"/>
    </row>
    <row r="47" spans="2:12" ht="42" customHeight="1" thickBot="1" x14ac:dyDescent="0.3">
      <c r="B47" s="490"/>
      <c r="C47" s="486"/>
      <c r="D47" s="486"/>
      <c r="E47" s="486"/>
      <c r="F47" s="486"/>
      <c r="G47" s="486"/>
      <c r="H47" s="486"/>
      <c r="I47" s="486"/>
      <c r="J47" s="486"/>
      <c r="K47" s="486"/>
      <c r="L47" s="486"/>
    </row>
    <row r="48" spans="2:12" ht="25.5" customHeight="1" thickBot="1" x14ac:dyDescent="0.35">
      <c r="B48" s="80"/>
      <c r="C48" s="4"/>
      <c r="D48" s="4"/>
      <c r="E48" s="4"/>
      <c r="F48" s="4"/>
      <c r="G48" s="4"/>
      <c r="H48" s="4"/>
      <c r="I48" s="4"/>
      <c r="J48" s="4"/>
      <c r="K48" s="4"/>
    </row>
    <row r="49" spans="2:12" ht="25.5" customHeight="1" thickBot="1" x14ac:dyDescent="0.3">
      <c r="B49" s="490">
        <v>4</v>
      </c>
      <c r="C49" s="485" t="s">
        <v>353</v>
      </c>
      <c r="D49" s="485"/>
      <c r="E49" s="485"/>
      <c r="F49" s="485"/>
      <c r="G49" s="485"/>
      <c r="H49" s="485"/>
      <c r="I49" s="485"/>
      <c r="J49" s="485"/>
      <c r="K49" s="485"/>
      <c r="L49" s="485"/>
    </row>
    <row r="50" spans="2:12" ht="42" customHeight="1" thickBot="1" x14ac:dyDescent="0.3">
      <c r="B50" s="490"/>
      <c r="C50" s="486"/>
      <c r="D50" s="486"/>
      <c r="E50" s="486"/>
      <c r="F50" s="486"/>
      <c r="G50" s="486"/>
      <c r="H50" s="486"/>
      <c r="I50" s="486"/>
      <c r="J50" s="486"/>
      <c r="K50" s="486"/>
      <c r="L50" s="486"/>
    </row>
    <row r="51" spans="2:12" ht="42" customHeight="1" thickBot="1" x14ac:dyDescent="0.3">
      <c r="B51" s="490"/>
      <c r="C51" s="486"/>
      <c r="D51" s="486"/>
      <c r="E51" s="486"/>
      <c r="F51" s="486"/>
      <c r="G51" s="486"/>
      <c r="H51" s="486"/>
      <c r="I51" s="486"/>
      <c r="J51" s="486"/>
      <c r="K51" s="486"/>
      <c r="L51" s="486"/>
    </row>
    <row r="52" spans="2:12" ht="42" customHeight="1" thickBot="1" x14ac:dyDescent="0.3">
      <c r="B52" s="490"/>
      <c r="C52" s="486"/>
      <c r="D52" s="486"/>
      <c r="E52" s="486"/>
      <c r="F52" s="486"/>
      <c r="G52" s="486"/>
      <c r="H52" s="486"/>
      <c r="I52" s="486"/>
      <c r="J52" s="486"/>
      <c r="K52" s="486"/>
      <c r="L52" s="486"/>
    </row>
    <row r="53" spans="2:12" ht="42" customHeight="1" thickBot="1" x14ac:dyDescent="0.3">
      <c r="B53" s="490"/>
      <c r="C53" s="486"/>
      <c r="D53" s="486"/>
      <c r="E53" s="486"/>
      <c r="F53" s="486"/>
      <c r="G53" s="486"/>
      <c r="H53" s="486"/>
      <c r="I53" s="486"/>
      <c r="J53" s="486"/>
      <c r="K53" s="486"/>
      <c r="L53" s="486"/>
    </row>
    <row r="54" spans="2:12" ht="25.5" customHeight="1" x14ac:dyDescent="0.25"/>
  </sheetData>
  <sheetProtection algorithmName="SHA-512" hashValue="E1wAHTmfV0XoD51zZ3L/OMq8yWrQ7StGq4LrVzhr/EUpqiXDYaRFjRa4HEynAM23zReBG/AArSU1/mD4wxObRQ==" saltValue="a35H/qik4gr+RLC3jRl+sg==" spinCount="100000" sheet="1" objects="1" scenarios="1" pivotTables="0"/>
  <mergeCells count="67">
    <mergeCell ref="I16:J16"/>
    <mergeCell ref="K16:L16"/>
    <mergeCell ref="I15:J15"/>
    <mergeCell ref="K15:L15"/>
    <mergeCell ref="C14:D14"/>
    <mergeCell ref="K10:L10"/>
    <mergeCell ref="C21:D21"/>
    <mergeCell ref="E21:F21"/>
    <mergeCell ref="C22:D22"/>
    <mergeCell ref="E22:F22"/>
    <mergeCell ref="C17:D17"/>
    <mergeCell ref="E17:F17"/>
    <mergeCell ref="I17:J17"/>
    <mergeCell ref="K17:L17"/>
    <mergeCell ref="E14:F14"/>
    <mergeCell ref="I14:J14"/>
    <mergeCell ref="K14:L14"/>
    <mergeCell ref="C15:D15"/>
    <mergeCell ref="E15:F15"/>
    <mergeCell ref="C16:D16"/>
    <mergeCell ref="E16:F16"/>
    <mergeCell ref="C9:D9"/>
    <mergeCell ref="C10:D10"/>
    <mergeCell ref="B7:H7"/>
    <mergeCell ref="H9:J9"/>
    <mergeCell ref="H10:J10"/>
    <mergeCell ref="E23:F23"/>
    <mergeCell ref="B21:B23"/>
    <mergeCell ref="H21:H23"/>
    <mergeCell ref="I21:J21"/>
    <mergeCell ref="K21:L21"/>
    <mergeCell ref="I22:J22"/>
    <mergeCell ref="K22:L22"/>
    <mergeCell ref="I23:J23"/>
    <mergeCell ref="K23:L23"/>
    <mergeCell ref="C23:D23"/>
    <mergeCell ref="I26:J26"/>
    <mergeCell ref="K26:L26"/>
    <mergeCell ref="B25:B27"/>
    <mergeCell ref="C25:D25"/>
    <mergeCell ref="E25:F25"/>
    <mergeCell ref="H25:H27"/>
    <mergeCell ref="I25:J25"/>
    <mergeCell ref="C27:D27"/>
    <mergeCell ref="E27:F27"/>
    <mergeCell ref="I27:J27"/>
    <mergeCell ref="B49:B53"/>
    <mergeCell ref="B43:B47"/>
    <mergeCell ref="B37:B41"/>
    <mergeCell ref="B31:B35"/>
    <mergeCell ref="B14:B17"/>
    <mergeCell ref="C49:L49"/>
    <mergeCell ref="C50:L53"/>
    <mergeCell ref="E9:F9"/>
    <mergeCell ref="E10:F10"/>
    <mergeCell ref="C37:L37"/>
    <mergeCell ref="C38:L41"/>
    <mergeCell ref="C43:L43"/>
    <mergeCell ref="C44:L47"/>
    <mergeCell ref="K27:L27"/>
    <mergeCell ref="K9:L9"/>
    <mergeCell ref="H14:H17"/>
    <mergeCell ref="C32:L35"/>
    <mergeCell ref="C31:L31"/>
    <mergeCell ref="K25:L25"/>
    <mergeCell ref="C26:D26"/>
    <mergeCell ref="E26:F26"/>
  </mergeCells>
  <dataValidations count="1">
    <dataValidation type="date" operator="greaterThan" allowBlank="1" showInputMessage="1" showErrorMessage="1" sqref="K9" xr:uid="{210187F7-5216-490C-A730-1F62DF5BDA3E}">
      <formula1>1</formula1>
    </dataValidation>
  </dataValidations>
  <pageMargins left="0.19685039370078741" right="0.19685039370078741" top="0.19685039370078741" bottom="0.19685039370078741" header="0" footer="0"/>
  <pageSetup paperSize="9" scale="37" fitToHeight="0" orientation="portrait" r:id="rId1"/>
  <headerFooter>
    <oddFooter>&amp;L&amp;G&amp;C&amp;18&amp;K08+000Audit de pratiques OMEDIT NAGG
&amp;"-,Gras"Circuit des gaz à usage médical en établissement de santé&amp;R&amp;18&amp;K08+000&amp;P/&amp;N
Version de septembre 2026</oddFooter>
  </headerFooter>
  <drawing r:id="rId2"/>
  <legacyDrawingHF r:id="rId3"/>
  <extLst>
    <ext xmlns:x14="http://schemas.microsoft.com/office/spreadsheetml/2009/9/main" uri="{78C0D931-6437-407d-A8EE-F0AAD7539E65}">
      <x14:conditionalFormattings>
        <x14:conditionalFormatting xmlns:xm="http://schemas.microsoft.com/office/excel/2006/main">
          <x14:cfRule type="expression" priority="2" id="{2B035E49-7E08-404F-A957-C2C1197FFE23}">
            <xm:f>E15&lt;&gt;'Liste '!$A$7</xm:f>
            <x14:dxf>
              <fill>
                <patternFill>
                  <bgColor theme="2" tint="-9.9948118533890809E-2"/>
                </patternFill>
              </fill>
            </x14:dxf>
          </x14:cfRule>
          <xm:sqref>E16:F16</xm:sqref>
        </x14:conditionalFormatting>
        <x14:conditionalFormatting xmlns:xm="http://schemas.microsoft.com/office/excel/2006/main">
          <x14:cfRule type="expression" priority="1" id="{C3DF8126-A197-4F04-BCE1-A3AA62B2DC08}">
            <xm:f>K15&lt;&gt;'Liste '!$A$7</xm:f>
            <x14:dxf>
              <fill>
                <patternFill>
                  <bgColor theme="2" tint="-9.9948118533890809E-2"/>
                </patternFill>
              </fill>
            </x14:dxf>
          </x14:cfRule>
          <xm:sqref>K16:L16</xm:sqref>
        </x14:conditionalFormatting>
      </x14:conditionalFormattings>
    </ext>
    <ext xmlns:x14="http://schemas.microsoft.com/office/spreadsheetml/2009/9/main" uri="{CCE6A557-97BC-4b89-ADB6-D9C93CAAB3DF}">
      <x14:dataValidations xmlns:xm="http://schemas.microsoft.com/office/excel/2006/main" count="4">
        <x14:dataValidation type="custom" showInputMessage="1" showErrorMessage="1" xr:uid="{5EC27460-9FDD-4406-A8E9-801776C47E07}">
          <x14:formula1>
            <xm:f>E15='Liste '!$A$7</xm:f>
          </x14:formula1>
          <xm:sqref>E16:F16 K16:L16</xm:sqref>
        </x14:dataValidation>
        <x14:dataValidation type="list" allowBlank="1" showInputMessage="1" showErrorMessage="1" xr:uid="{54956857-7A49-46E3-9440-649290F623CC}">
          <x14:formula1>
            <xm:f>'Liste '!$C$2:$C$4</xm:f>
          </x14:formula1>
          <xm:sqref>K10</xm:sqref>
        </x14:dataValidation>
        <x14:dataValidation type="list" allowBlank="1" showInputMessage="1" showErrorMessage="1" xr:uid="{10576FEC-2614-4527-B77F-C54E6DF4AE3A}">
          <x14:formula1>
            <xm:f>'Liste '!$M$3:$M$104</xm:f>
          </x14:formula1>
          <xm:sqref>E10</xm:sqref>
        </x14:dataValidation>
        <x14:dataValidation type="list" allowBlank="1" showInputMessage="1" showErrorMessage="1" xr:uid="{02D2CE36-5799-4522-A3DD-3AA13FE5943B}">
          <x14:formula1>
            <xm:f>'Liste '!$A$2:$A$7</xm:f>
          </x14:formula1>
          <xm:sqref>E15:F15 K15:L15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E83E4"/>
    <pageSetUpPr fitToPage="1"/>
  </sheetPr>
  <dimension ref="A1:AK143"/>
  <sheetViews>
    <sheetView zoomScale="80" zoomScaleNormal="80" zoomScaleSheetLayoutView="70" workbookViewId="0">
      <pane ySplit="16" topLeftCell="A17" activePane="bottomLeft" state="frozen"/>
      <selection activeCell="C34" sqref="C34:H34"/>
      <selection pane="bottomLeft" activeCell="K19" sqref="K19:L19"/>
    </sheetView>
  </sheetViews>
  <sheetFormatPr baseColWidth="10" defaultColWidth="11.5703125" defaultRowHeight="18.75" outlineLevelRow="1" outlineLevelCol="1" x14ac:dyDescent="0.3"/>
  <cols>
    <col min="1" max="1" width="5.85546875" style="7" customWidth="1"/>
    <col min="2" max="2" width="13" style="8" customWidth="1"/>
    <col min="3" max="3" width="13.7109375" style="8" customWidth="1"/>
    <col min="4" max="4" width="10.28515625" style="4" customWidth="1"/>
    <col min="5" max="5" width="24.7109375" style="86" customWidth="1"/>
    <col min="6" max="6" width="34.7109375" style="9" customWidth="1"/>
    <col min="7" max="9" width="34.7109375" style="4" customWidth="1"/>
    <col min="10" max="10" width="17.7109375" style="10" customWidth="1"/>
    <col min="11" max="11" width="26.7109375" style="137" customWidth="1"/>
    <col min="12" max="12" width="34" style="137" customWidth="1"/>
    <col min="13" max="13" width="5.85546875" style="4" customWidth="1"/>
    <col min="14" max="26" width="26.42578125" style="4" customWidth="1" outlineLevel="1"/>
    <col min="27" max="31" width="7" style="238" customWidth="1"/>
    <col min="32" max="32" width="11.5703125" style="238"/>
    <col min="33" max="16384" width="11.5703125" style="4"/>
  </cols>
  <sheetData>
    <row r="1" spans="2:37" ht="13.5" hidden="1" customHeight="1" outlineLevel="1" x14ac:dyDescent="0.3">
      <c r="K1" s="229">
        <f>MAX(D:D)</f>
        <v>31</v>
      </c>
      <c r="L1" s="229">
        <f>COUNTIF(A$19:A$54,"~*")</f>
        <v>19</v>
      </c>
    </row>
    <row r="2" spans="2:37" ht="13.5" hidden="1" customHeight="1" outlineLevel="1" x14ac:dyDescent="0.3">
      <c r="K2" s="229" t="s">
        <v>100</v>
      </c>
      <c r="L2" s="229" t="s">
        <v>99</v>
      </c>
    </row>
    <row r="3" spans="2:37" ht="13.5" hidden="1" customHeight="1" outlineLevel="1" x14ac:dyDescent="0.3">
      <c r="J3" s="12" t="s">
        <v>25</v>
      </c>
      <c r="K3" s="229">
        <f>COUNTIF(J$19:J$54,J3)</f>
        <v>0</v>
      </c>
      <c r="L3" s="230">
        <f>COUNTIFS(J$19:J$54,J3,A$19:A$54,"~*")</f>
        <v>0</v>
      </c>
    </row>
    <row r="4" spans="2:37" ht="13.5" hidden="1" customHeight="1" outlineLevel="1" x14ac:dyDescent="0.3">
      <c r="J4" s="14" t="s">
        <v>26</v>
      </c>
      <c r="K4" s="229">
        <f>COUNTIF(J$19:J$54,J4)</f>
        <v>0</v>
      </c>
      <c r="L4" s="230">
        <f>COUNTIFS(J$19:J$54,J4,A$19:A$54,"~*")</f>
        <v>0</v>
      </c>
    </row>
    <row r="5" spans="2:37" ht="13.5" hidden="1" customHeight="1" outlineLevel="1" x14ac:dyDescent="0.3">
      <c r="J5" s="15" t="s">
        <v>27</v>
      </c>
      <c r="K5" s="229">
        <f>COUNTIF(J$19:J$54,J5)</f>
        <v>0</v>
      </c>
      <c r="L5" s="230">
        <f>COUNTIFS(J$19:J$54,J5,A$19:A$54,"~*")</f>
        <v>0</v>
      </c>
    </row>
    <row r="6" spans="2:37" ht="13.5" hidden="1" customHeight="1" outlineLevel="1" x14ac:dyDescent="0.3">
      <c r="J6" s="43" t="s">
        <v>32</v>
      </c>
      <c r="K6" s="229">
        <f>COUNTIF(J$19:J$54,J6)</f>
        <v>0</v>
      </c>
      <c r="L6" s="230">
        <f>COUNTIFS(J$19:J$54,J6,A$19:A$54,"~*")</f>
        <v>0</v>
      </c>
    </row>
    <row r="7" spans="2:37" ht="13.5" hidden="1" customHeight="1" outlineLevel="1" x14ac:dyDescent="0.3">
      <c r="J7" s="43"/>
      <c r="K7" s="229">
        <f>K1-SUM(K3:K6)</f>
        <v>31</v>
      </c>
      <c r="L7" s="229">
        <f>L1-SUM(L3:L6)</f>
        <v>19</v>
      </c>
    </row>
    <row r="8" spans="2:37" ht="15.75" customHeight="1" collapsed="1" x14ac:dyDescent="0.3">
      <c r="I8" s="16"/>
    </row>
    <row r="9" spans="2:37" s="78" customFormat="1" ht="31.5" x14ac:dyDescent="0.25">
      <c r="B9" s="281" t="s">
        <v>398</v>
      </c>
      <c r="AA9" s="226"/>
      <c r="AB9" s="226"/>
      <c r="AC9" s="226"/>
      <c r="AD9" s="226"/>
      <c r="AE9" s="226"/>
      <c r="AF9" s="226"/>
      <c r="AG9" s="226"/>
      <c r="AH9" s="226"/>
      <c r="AI9" s="226"/>
      <c r="AJ9" s="226"/>
      <c r="AK9" s="226"/>
    </row>
    <row r="10" spans="2:37" s="78" customFormat="1" ht="15" customHeight="1" thickBot="1" x14ac:dyDescent="0.3">
      <c r="B10" s="358"/>
      <c r="AA10" s="226"/>
      <c r="AB10" s="226"/>
      <c r="AC10" s="226"/>
      <c r="AD10" s="226"/>
      <c r="AE10" s="226"/>
      <c r="AF10" s="226"/>
      <c r="AG10" s="226"/>
      <c r="AH10" s="226"/>
      <c r="AI10" s="226"/>
      <c r="AJ10" s="226"/>
      <c r="AK10" s="226"/>
    </row>
    <row r="11" spans="2:37" ht="24.75" customHeight="1" thickBot="1" x14ac:dyDescent="0.35">
      <c r="B11" s="281" t="s">
        <v>516</v>
      </c>
      <c r="I11" s="16"/>
      <c r="K11" s="518" t="s">
        <v>101</v>
      </c>
      <c r="L11" s="519"/>
    </row>
    <row r="12" spans="2:37" ht="42.75" customHeight="1" thickBot="1" x14ac:dyDescent="0.35">
      <c r="B12" s="6"/>
      <c r="E12" s="4"/>
      <c r="F12" s="4"/>
      <c r="I12" s="16"/>
      <c r="K12" s="27" t="str">
        <f>"Questions de l'onglet ("&amp;SUM(K3:K6)&amp;"/"&amp;K1&amp;")"</f>
        <v>Questions de l'onglet (0/31)</v>
      </c>
      <c r="L12" s="27" t="str">
        <f>"Questions obligatoires de l'onglet ("&amp;SUM(L3:L6)&amp;"/"&amp;L1&amp;")"</f>
        <v>Questions obligatoires de l'onglet (0/19)</v>
      </c>
      <c r="AB12" s="237">
        <v>0.5</v>
      </c>
      <c r="AC12" s="237">
        <v>0.8</v>
      </c>
      <c r="AD12" s="239"/>
    </row>
    <row r="13" spans="2:37" ht="23.25" customHeight="1" thickBot="1" x14ac:dyDescent="0.35">
      <c r="B13" s="241"/>
      <c r="D13" s="18" t="s">
        <v>85</v>
      </c>
      <c r="I13" s="16"/>
      <c r="K13" s="65">
        <f>SUM(K3:K6)/K1</f>
        <v>0</v>
      </c>
      <c r="L13" s="65">
        <f>SUM(L3:L6)/L1</f>
        <v>0</v>
      </c>
    </row>
    <row r="14" spans="2:37" ht="14.25" customHeight="1" x14ac:dyDescent="0.3">
      <c r="B14" s="17"/>
      <c r="C14" s="17"/>
      <c r="K14" s="228"/>
      <c r="L14" s="228"/>
    </row>
    <row r="15" spans="2:37" ht="14.25" customHeight="1" thickBot="1" x14ac:dyDescent="0.35">
      <c r="D15" s="19"/>
    </row>
    <row r="16" spans="2:37" ht="41.25" customHeight="1" thickBot="1" x14ac:dyDescent="0.35">
      <c r="B16" s="38" t="s">
        <v>415</v>
      </c>
      <c r="C16" s="38" t="s">
        <v>295</v>
      </c>
      <c r="D16" s="38" t="s">
        <v>51</v>
      </c>
      <c r="E16" s="87" t="s">
        <v>300</v>
      </c>
      <c r="F16" s="520" t="s">
        <v>496</v>
      </c>
      <c r="G16" s="520"/>
      <c r="H16" s="520"/>
      <c r="I16" s="520"/>
      <c r="J16" s="38" t="s">
        <v>31</v>
      </c>
      <c r="K16" s="520" t="s">
        <v>0</v>
      </c>
      <c r="L16" s="520"/>
    </row>
    <row r="17" spans="1:12" ht="25.5" customHeight="1" thickBot="1" x14ac:dyDescent="0.35">
      <c r="B17" s="21" t="s">
        <v>278</v>
      </c>
      <c r="C17" s="22"/>
      <c r="D17" s="88"/>
      <c r="E17" s="88"/>
      <c r="F17" s="23"/>
      <c r="G17" s="23"/>
      <c r="H17" s="23"/>
      <c r="I17" s="23"/>
      <c r="J17" s="42"/>
      <c r="K17" s="23"/>
      <c r="L17" s="24"/>
    </row>
    <row r="18" spans="1:12" ht="21.75" customHeight="1" thickBot="1" x14ac:dyDescent="0.35">
      <c r="B18" s="33" t="s">
        <v>279</v>
      </c>
      <c r="C18" s="34"/>
      <c r="D18" s="89"/>
      <c r="E18" s="89"/>
      <c r="F18" s="89"/>
      <c r="G18" s="89"/>
      <c r="H18" s="89"/>
      <c r="I18" s="89"/>
      <c r="J18" s="90"/>
      <c r="K18" s="89"/>
      <c r="L18" s="91"/>
    </row>
    <row r="19" spans="1:12" ht="73.5" customHeight="1" thickBot="1" x14ac:dyDescent="0.35">
      <c r="A19" s="7" t="str">
        <f t="shared" ref="A19:A42" si="0">RIGHT(D19,1)</f>
        <v>*</v>
      </c>
      <c r="B19" s="510" t="s">
        <v>296</v>
      </c>
      <c r="C19" s="510" t="s">
        <v>138</v>
      </c>
      <c r="D19" s="92" t="s">
        <v>281</v>
      </c>
      <c r="E19" s="26" t="s">
        <v>68</v>
      </c>
      <c r="F19" s="513" t="s">
        <v>55</v>
      </c>
      <c r="G19" s="513"/>
      <c r="H19" s="513"/>
      <c r="I19" s="513"/>
      <c r="J19" s="28"/>
      <c r="K19" s="514"/>
      <c r="L19" s="514"/>
    </row>
    <row r="20" spans="1:12" ht="73.5" customHeight="1" thickBot="1" x14ac:dyDescent="0.35">
      <c r="A20" s="7" t="str">
        <f t="shared" si="0"/>
        <v>*</v>
      </c>
      <c r="B20" s="511"/>
      <c r="C20" s="511"/>
      <c r="D20" s="93" t="s">
        <v>367</v>
      </c>
      <c r="E20" s="26" t="s">
        <v>68</v>
      </c>
      <c r="F20" s="513" t="s">
        <v>500</v>
      </c>
      <c r="G20" s="513"/>
      <c r="H20" s="513"/>
      <c r="I20" s="513"/>
      <c r="J20" s="28"/>
      <c r="K20" s="514"/>
      <c r="L20" s="514"/>
    </row>
    <row r="21" spans="1:12" ht="73.5" customHeight="1" thickBot="1" x14ac:dyDescent="0.35">
      <c r="A21" s="7" t="str">
        <f t="shared" si="0"/>
        <v>*</v>
      </c>
      <c r="B21" s="511"/>
      <c r="C21" s="511"/>
      <c r="D21" s="93" t="s">
        <v>282</v>
      </c>
      <c r="E21" s="26" t="s">
        <v>68</v>
      </c>
      <c r="F21" s="513" t="s">
        <v>56</v>
      </c>
      <c r="G21" s="513"/>
      <c r="H21" s="513"/>
      <c r="I21" s="513"/>
      <c r="J21" s="28"/>
      <c r="K21" s="514"/>
      <c r="L21" s="514"/>
    </row>
    <row r="22" spans="1:12" ht="73.5" customHeight="1" thickBot="1" x14ac:dyDescent="0.35">
      <c r="A22" s="7" t="str">
        <f t="shared" si="0"/>
        <v>*</v>
      </c>
      <c r="B22" s="511"/>
      <c r="C22" s="511"/>
      <c r="D22" s="93" t="s">
        <v>368</v>
      </c>
      <c r="E22" s="26" t="s">
        <v>71</v>
      </c>
      <c r="F22" s="513" t="s">
        <v>38</v>
      </c>
      <c r="G22" s="513"/>
      <c r="H22" s="513"/>
      <c r="I22" s="513"/>
      <c r="J22" s="28"/>
      <c r="K22" s="514"/>
      <c r="L22" s="514"/>
    </row>
    <row r="23" spans="1:12" ht="84.75" customHeight="1" thickBot="1" x14ac:dyDescent="0.35">
      <c r="A23" s="7" t="str">
        <f t="shared" si="0"/>
        <v>5</v>
      </c>
      <c r="B23" s="511"/>
      <c r="C23" s="511"/>
      <c r="D23" s="220">
        <v>5</v>
      </c>
      <c r="E23" s="94"/>
      <c r="F23" s="513" t="s">
        <v>420</v>
      </c>
      <c r="G23" s="513"/>
      <c r="H23" s="513"/>
      <c r="I23" s="513"/>
      <c r="J23" s="28"/>
      <c r="K23" s="514"/>
      <c r="L23" s="514"/>
    </row>
    <row r="24" spans="1:12" ht="53.25" customHeight="1" thickBot="1" x14ac:dyDescent="0.35">
      <c r="A24" s="7" t="str">
        <f t="shared" si="0"/>
        <v>6</v>
      </c>
      <c r="B24" s="511"/>
      <c r="C24" s="511"/>
      <c r="D24" s="221">
        <v>6</v>
      </c>
      <c r="E24" s="26" t="s">
        <v>72</v>
      </c>
      <c r="F24" s="513" t="s">
        <v>49</v>
      </c>
      <c r="G24" s="513"/>
      <c r="H24" s="513"/>
      <c r="I24" s="513"/>
      <c r="J24" s="28"/>
      <c r="K24" s="514"/>
      <c r="L24" s="514"/>
    </row>
    <row r="25" spans="1:12" ht="73.5" customHeight="1" thickBot="1" x14ac:dyDescent="0.35">
      <c r="A25" s="7" t="str">
        <f t="shared" si="0"/>
        <v>*</v>
      </c>
      <c r="B25" s="511"/>
      <c r="C25" s="511"/>
      <c r="D25" s="222" t="s">
        <v>369</v>
      </c>
      <c r="E25" s="26" t="s">
        <v>73</v>
      </c>
      <c r="F25" s="513" t="s">
        <v>501</v>
      </c>
      <c r="G25" s="513"/>
      <c r="H25" s="513"/>
      <c r="I25" s="513"/>
      <c r="J25" s="28"/>
      <c r="K25" s="514"/>
      <c r="L25" s="514"/>
    </row>
    <row r="26" spans="1:12" ht="73.5" customHeight="1" thickBot="1" x14ac:dyDescent="0.35">
      <c r="A26" s="7" t="str">
        <f t="shared" si="0"/>
        <v>*</v>
      </c>
      <c r="B26" s="511"/>
      <c r="C26" s="512"/>
      <c r="D26" s="223" t="s">
        <v>370</v>
      </c>
      <c r="E26" s="31" t="s">
        <v>74</v>
      </c>
      <c r="F26" s="516" t="s">
        <v>53</v>
      </c>
      <c r="G26" s="516"/>
      <c r="H26" s="516"/>
      <c r="I26" s="516"/>
      <c r="J26" s="32"/>
      <c r="K26" s="517"/>
      <c r="L26" s="517"/>
    </row>
    <row r="27" spans="1:12" ht="21.75" customHeight="1" thickBot="1" x14ac:dyDescent="0.35">
      <c r="A27" s="7" t="str">
        <f t="shared" si="0"/>
        <v/>
      </c>
      <c r="B27" s="511"/>
      <c r="C27" s="35" t="s">
        <v>291</v>
      </c>
      <c r="D27" s="95"/>
      <c r="E27" s="96"/>
      <c r="F27" s="388"/>
      <c r="G27" s="388"/>
      <c r="H27" s="388"/>
      <c r="I27" s="388"/>
      <c r="J27" s="44"/>
      <c r="K27" s="231"/>
      <c r="L27" s="232"/>
    </row>
    <row r="28" spans="1:12" ht="119.25" customHeight="1" thickBot="1" x14ac:dyDescent="0.35">
      <c r="A28" s="7" t="str">
        <f t="shared" si="0"/>
        <v>*</v>
      </c>
      <c r="B28" s="511"/>
      <c r="C28" s="510" t="s">
        <v>22</v>
      </c>
      <c r="D28" s="29" t="s">
        <v>283</v>
      </c>
      <c r="E28" s="26" t="s">
        <v>68</v>
      </c>
      <c r="F28" s="513" t="s">
        <v>511</v>
      </c>
      <c r="G28" s="513"/>
      <c r="H28" s="513"/>
      <c r="I28" s="513"/>
      <c r="J28" s="28"/>
      <c r="K28" s="514"/>
      <c r="L28" s="514"/>
    </row>
    <row r="29" spans="1:12" ht="99" customHeight="1" thickBot="1" x14ac:dyDescent="0.35">
      <c r="A29" s="7" t="str">
        <f t="shared" si="0"/>
        <v>*</v>
      </c>
      <c r="B29" s="511"/>
      <c r="C29" s="511"/>
      <c r="D29" s="29" t="s">
        <v>284</v>
      </c>
      <c r="E29" s="26" t="s">
        <v>68</v>
      </c>
      <c r="F29" s="513" t="s">
        <v>419</v>
      </c>
      <c r="G29" s="513"/>
      <c r="H29" s="513"/>
      <c r="I29" s="513"/>
      <c r="J29" s="28"/>
      <c r="K29" s="514"/>
      <c r="L29" s="514"/>
    </row>
    <row r="30" spans="1:12" ht="99" customHeight="1" thickBot="1" x14ac:dyDescent="0.35">
      <c r="A30" s="7" t="str">
        <f t="shared" si="0"/>
        <v>*</v>
      </c>
      <c r="B30" s="511"/>
      <c r="C30" s="511"/>
      <c r="D30" s="51" t="s">
        <v>371</v>
      </c>
      <c r="E30" s="26" t="s">
        <v>68</v>
      </c>
      <c r="F30" s="513" t="s">
        <v>424</v>
      </c>
      <c r="G30" s="513"/>
      <c r="H30" s="513"/>
      <c r="I30" s="513"/>
      <c r="J30" s="28"/>
      <c r="K30" s="514"/>
      <c r="L30" s="514"/>
    </row>
    <row r="31" spans="1:12" ht="79.5" customHeight="1" thickBot="1" x14ac:dyDescent="0.35">
      <c r="A31" s="7" t="str">
        <f t="shared" si="0"/>
        <v>2</v>
      </c>
      <c r="B31" s="511"/>
      <c r="C31" s="511"/>
      <c r="D31" s="30">
        <v>12</v>
      </c>
      <c r="E31" s="97"/>
      <c r="F31" s="513" t="s">
        <v>48</v>
      </c>
      <c r="G31" s="513"/>
      <c r="H31" s="513"/>
      <c r="I31" s="513"/>
      <c r="J31" s="28"/>
      <c r="K31" s="514"/>
      <c r="L31" s="514"/>
    </row>
    <row r="32" spans="1:12" ht="82.5" customHeight="1" thickBot="1" x14ac:dyDescent="0.35">
      <c r="A32" s="7" t="str">
        <f t="shared" si="0"/>
        <v>3</v>
      </c>
      <c r="B32" s="511"/>
      <c r="C32" s="511"/>
      <c r="D32" s="30">
        <v>13</v>
      </c>
      <c r="E32" s="97"/>
      <c r="F32" s="513" t="s">
        <v>75</v>
      </c>
      <c r="G32" s="513"/>
      <c r="H32" s="513"/>
      <c r="I32" s="513"/>
      <c r="J32" s="28"/>
      <c r="K32" s="514"/>
      <c r="L32" s="514"/>
    </row>
    <row r="33" spans="1:12" ht="90.75" customHeight="1" thickBot="1" x14ac:dyDescent="0.35">
      <c r="A33" s="7" t="str">
        <f t="shared" si="0"/>
        <v>*</v>
      </c>
      <c r="B33" s="511"/>
      <c r="C33" s="511"/>
      <c r="D33" s="29" t="s">
        <v>285</v>
      </c>
      <c r="E33" s="26" t="s">
        <v>68</v>
      </c>
      <c r="F33" s="513" t="s">
        <v>512</v>
      </c>
      <c r="G33" s="513"/>
      <c r="H33" s="513"/>
      <c r="I33" s="513"/>
      <c r="J33" s="28"/>
      <c r="K33" s="514"/>
      <c r="L33" s="514"/>
    </row>
    <row r="34" spans="1:12" ht="99" customHeight="1" thickBot="1" x14ac:dyDescent="0.35">
      <c r="A34" s="7" t="str">
        <f t="shared" si="0"/>
        <v>5</v>
      </c>
      <c r="B34" s="511"/>
      <c r="C34" s="512"/>
      <c r="D34" s="30">
        <v>15</v>
      </c>
      <c r="E34" s="97"/>
      <c r="F34" s="513" t="s">
        <v>57</v>
      </c>
      <c r="G34" s="513"/>
      <c r="H34" s="513"/>
      <c r="I34" s="513"/>
      <c r="J34" s="28"/>
      <c r="K34" s="514"/>
      <c r="L34" s="514"/>
    </row>
    <row r="35" spans="1:12" ht="21.75" customHeight="1" thickBot="1" x14ac:dyDescent="0.35">
      <c r="A35" s="7" t="str">
        <f t="shared" si="0"/>
        <v/>
      </c>
      <c r="B35" s="511"/>
      <c r="C35" s="35" t="s">
        <v>297</v>
      </c>
      <c r="D35" s="98"/>
      <c r="E35" s="99"/>
      <c r="F35" s="389"/>
      <c r="G35" s="389"/>
      <c r="H35" s="389"/>
      <c r="I35" s="389"/>
      <c r="J35" s="45"/>
      <c r="K35" s="286"/>
      <c r="L35" s="287"/>
    </row>
    <row r="36" spans="1:12" ht="134.25" customHeight="1" thickBot="1" x14ac:dyDescent="0.35">
      <c r="A36" s="7" t="str">
        <f t="shared" si="0"/>
        <v>*</v>
      </c>
      <c r="B36" s="511"/>
      <c r="C36" s="510" t="s">
        <v>23</v>
      </c>
      <c r="D36" s="25" t="s">
        <v>286</v>
      </c>
      <c r="E36" s="26" t="s">
        <v>81</v>
      </c>
      <c r="F36" s="513" t="s">
        <v>497</v>
      </c>
      <c r="G36" s="513"/>
      <c r="H36" s="513"/>
      <c r="I36" s="513"/>
      <c r="J36" s="28"/>
      <c r="K36" s="514"/>
      <c r="L36" s="514"/>
    </row>
    <row r="37" spans="1:12" ht="76.5" customHeight="1" thickBot="1" x14ac:dyDescent="0.35">
      <c r="A37" s="7" t="str">
        <f t="shared" si="0"/>
        <v>7</v>
      </c>
      <c r="B37" s="511"/>
      <c r="C37" s="511"/>
      <c r="D37" s="289">
        <v>17</v>
      </c>
      <c r="E37" s="94"/>
      <c r="F37" s="513" t="s">
        <v>450</v>
      </c>
      <c r="G37" s="513"/>
      <c r="H37" s="513"/>
      <c r="I37" s="513"/>
      <c r="J37" s="28"/>
      <c r="K37" s="514"/>
      <c r="L37" s="514"/>
    </row>
    <row r="38" spans="1:12" ht="76.5" customHeight="1" thickBot="1" x14ac:dyDescent="0.35">
      <c r="A38" s="7" t="str">
        <f t="shared" si="0"/>
        <v>8</v>
      </c>
      <c r="B38" s="511"/>
      <c r="C38" s="511"/>
      <c r="D38" s="36">
        <v>18</v>
      </c>
      <c r="E38" s="94"/>
      <c r="F38" s="513" t="s">
        <v>425</v>
      </c>
      <c r="G38" s="513"/>
      <c r="H38" s="513"/>
      <c r="I38" s="513"/>
      <c r="J38" s="28"/>
      <c r="K38" s="514"/>
      <c r="L38" s="514"/>
    </row>
    <row r="39" spans="1:12" ht="76.5" customHeight="1" thickBot="1" x14ac:dyDescent="0.35">
      <c r="A39" s="7" t="str">
        <f t="shared" si="0"/>
        <v>*</v>
      </c>
      <c r="B39" s="511"/>
      <c r="C39" s="511"/>
      <c r="D39" s="25" t="s">
        <v>287</v>
      </c>
      <c r="E39" s="26" t="s">
        <v>77</v>
      </c>
      <c r="F39" s="513" t="s">
        <v>58</v>
      </c>
      <c r="G39" s="513"/>
      <c r="H39" s="513"/>
      <c r="I39" s="513"/>
      <c r="J39" s="28"/>
      <c r="K39" s="514"/>
      <c r="L39" s="514"/>
    </row>
    <row r="40" spans="1:12" ht="76.5" customHeight="1" thickBot="1" x14ac:dyDescent="0.35">
      <c r="A40" s="7" t="str">
        <f t="shared" si="0"/>
        <v>*</v>
      </c>
      <c r="B40" s="511"/>
      <c r="C40" s="512"/>
      <c r="D40" s="25" t="s">
        <v>288</v>
      </c>
      <c r="E40" s="37" t="s">
        <v>78</v>
      </c>
      <c r="F40" s="513" t="s">
        <v>506</v>
      </c>
      <c r="G40" s="513"/>
      <c r="H40" s="513"/>
      <c r="I40" s="513"/>
      <c r="J40" s="28"/>
      <c r="K40" s="514"/>
      <c r="L40" s="514"/>
    </row>
    <row r="41" spans="1:12" ht="21.75" customHeight="1" thickBot="1" x14ac:dyDescent="0.35">
      <c r="A41" s="7" t="str">
        <f t="shared" si="0"/>
        <v/>
      </c>
      <c r="B41" s="511"/>
      <c r="C41" s="35" t="s">
        <v>292</v>
      </c>
      <c r="D41" s="98"/>
      <c r="E41" s="99"/>
      <c r="F41" s="389"/>
      <c r="G41" s="389"/>
      <c r="H41" s="389"/>
      <c r="I41" s="389"/>
      <c r="J41" s="45"/>
      <c r="K41" s="233"/>
      <c r="L41" s="234"/>
    </row>
    <row r="42" spans="1:12" ht="76.5" customHeight="1" thickBot="1" x14ac:dyDescent="0.35">
      <c r="A42" s="7" t="str">
        <f t="shared" si="0"/>
        <v>1</v>
      </c>
      <c r="B42" s="512"/>
      <c r="C42" s="100" t="s">
        <v>24</v>
      </c>
      <c r="D42" s="289">
        <v>21</v>
      </c>
      <c r="E42" s="94"/>
      <c r="F42" s="513" t="s">
        <v>451</v>
      </c>
      <c r="G42" s="513"/>
      <c r="H42" s="513"/>
      <c r="I42" s="513"/>
      <c r="J42" s="28"/>
      <c r="K42" s="514"/>
      <c r="L42" s="514"/>
    </row>
    <row r="43" spans="1:12" ht="25.5" customHeight="1" thickBot="1" x14ac:dyDescent="0.35">
      <c r="B43" s="21" t="s">
        <v>293</v>
      </c>
      <c r="C43" s="22"/>
      <c r="D43" s="88"/>
      <c r="E43" s="88"/>
      <c r="F43" s="390"/>
      <c r="G43" s="390"/>
      <c r="H43" s="390"/>
      <c r="I43" s="390"/>
      <c r="J43" s="107"/>
      <c r="K43" s="108"/>
      <c r="L43" s="109"/>
    </row>
    <row r="44" spans="1:12" ht="79.900000000000006" customHeight="1" thickBot="1" x14ac:dyDescent="0.35">
      <c r="A44" s="7" t="str">
        <f t="shared" ref="A44:A49" si="1">RIGHT(D44,1)</f>
        <v>*</v>
      </c>
      <c r="B44" s="504" t="s">
        <v>298</v>
      </c>
      <c r="C44" s="505"/>
      <c r="D44" s="25" t="s">
        <v>289</v>
      </c>
      <c r="E44" s="26" t="s">
        <v>68</v>
      </c>
      <c r="F44" s="513" t="s">
        <v>502</v>
      </c>
      <c r="G44" s="513"/>
      <c r="H44" s="513"/>
      <c r="I44" s="513"/>
      <c r="J44" s="28"/>
      <c r="K44" s="514"/>
      <c r="L44" s="514"/>
    </row>
    <row r="45" spans="1:12" ht="99.75" customHeight="1" thickBot="1" x14ac:dyDescent="0.35">
      <c r="A45" s="7" t="str">
        <f t="shared" si="1"/>
        <v>3</v>
      </c>
      <c r="B45" s="506"/>
      <c r="C45" s="507"/>
      <c r="D45" s="36">
        <v>23</v>
      </c>
      <c r="E45" s="94"/>
      <c r="F45" s="513" t="s">
        <v>52</v>
      </c>
      <c r="G45" s="513"/>
      <c r="H45" s="513"/>
      <c r="I45" s="513"/>
      <c r="J45" s="28"/>
      <c r="K45" s="514"/>
      <c r="L45" s="514"/>
    </row>
    <row r="46" spans="1:12" ht="99.75" customHeight="1" thickBot="1" x14ac:dyDescent="0.35">
      <c r="A46" s="7" t="str">
        <f t="shared" si="1"/>
        <v>4</v>
      </c>
      <c r="B46" s="506"/>
      <c r="C46" s="507"/>
      <c r="D46" s="36">
        <v>24</v>
      </c>
      <c r="E46" s="94"/>
      <c r="F46" s="513" t="s">
        <v>79</v>
      </c>
      <c r="G46" s="513"/>
      <c r="H46" s="513"/>
      <c r="I46" s="513"/>
      <c r="J46" s="28"/>
      <c r="K46" s="514"/>
      <c r="L46" s="514"/>
    </row>
    <row r="47" spans="1:12" ht="99.75" customHeight="1" thickBot="1" x14ac:dyDescent="0.35">
      <c r="A47" s="7" t="str">
        <f t="shared" si="1"/>
        <v>*</v>
      </c>
      <c r="B47" s="506"/>
      <c r="C47" s="507"/>
      <c r="D47" s="25" t="s">
        <v>323</v>
      </c>
      <c r="E47" s="26" t="s">
        <v>68</v>
      </c>
      <c r="F47" s="513" t="s">
        <v>498</v>
      </c>
      <c r="G47" s="513"/>
      <c r="H47" s="513"/>
      <c r="I47" s="513"/>
      <c r="J47" s="28"/>
      <c r="K47" s="514"/>
      <c r="L47" s="514"/>
    </row>
    <row r="48" spans="1:12" ht="99.75" customHeight="1" thickBot="1" x14ac:dyDescent="0.35">
      <c r="A48" s="7" t="str">
        <f t="shared" si="1"/>
        <v>*</v>
      </c>
      <c r="B48" s="506"/>
      <c r="C48" s="507"/>
      <c r="D48" s="25" t="s">
        <v>372</v>
      </c>
      <c r="E48" s="26" t="s">
        <v>68</v>
      </c>
      <c r="F48" s="513" t="s">
        <v>499</v>
      </c>
      <c r="G48" s="513"/>
      <c r="H48" s="513"/>
      <c r="I48" s="513"/>
      <c r="J48" s="28"/>
      <c r="K48" s="514"/>
      <c r="L48" s="514"/>
    </row>
    <row r="49" spans="1:12" ht="99.75" customHeight="1" thickBot="1" x14ac:dyDescent="0.35">
      <c r="A49" s="7" t="str">
        <f t="shared" si="1"/>
        <v>*</v>
      </c>
      <c r="B49" s="508"/>
      <c r="C49" s="509"/>
      <c r="D49" s="25" t="s">
        <v>373</v>
      </c>
      <c r="E49" s="26" t="s">
        <v>68</v>
      </c>
      <c r="F49" s="513" t="s">
        <v>504</v>
      </c>
      <c r="G49" s="513"/>
      <c r="H49" s="513"/>
      <c r="I49" s="513"/>
      <c r="J49" s="28"/>
      <c r="K49" s="514"/>
      <c r="L49" s="514"/>
    </row>
    <row r="50" spans="1:12" ht="25.5" customHeight="1" thickBot="1" x14ac:dyDescent="0.35">
      <c r="B50" s="21" t="s">
        <v>294</v>
      </c>
      <c r="C50" s="22"/>
      <c r="D50" s="101"/>
      <c r="E50" s="101"/>
      <c r="F50" s="391"/>
      <c r="G50" s="391"/>
      <c r="H50" s="391"/>
      <c r="I50" s="391"/>
      <c r="J50" s="110"/>
      <c r="K50" s="111"/>
      <c r="L50" s="112"/>
    </row>
    <row r="51" spans="1:12" ht="99.75" customHeight="1" thickBot="1" x14ac:dyDescent="0.35">
      <c r="A51" s="7" t="str">
        <f>RIGHT(D51,1)</f>
        <v>*</v>
      </c>
      <c r="B51" s="504" t="s">
        <v>299</v>
      </c>
      <c r="C51" s="505"/>
      <c r="D51" s="25" t="s">
        <v>324</v>
      </c>
      <c r="E51" s="26" t="s">
        <v>80</v>
      </c>
      <c r="F51" s="513" t="s">
        <v>535</v>
      </c>
      <c r="G51" s="513"/>
      <c r="H51" s="513"/>
      <c r="I51" s="513"/>
      <c r="J51" s="224" t="str">
        <f>IF(J38="","",J38)</f>
        <v/>
      </c>
      <c r="K51" s="515"/>
      <c r="L51" s="515"/>
    </row>
    <row r="52" spans="1:12" ht="99.75" customHeight="1" thickBot="1" x14ac:dyDescent="0.35">
      <c r="A52" s="7" t="str">
        <f>RIGHT(D52,1)</f>
        <v>*</v>
      </c>
      <c r="B52" s="506"/>
      <c r="C52" s="507"/>
      <c r="D52" s="25" t="s">
        <v>290</v>
      </c>
      <c r="E52" s="26" t="s">
        <v>80</v>
      </c>
      <c r="F52" s="513" t="s">
        <v>426</v>
      </c>
      <c r="G52" s="513"/>
      <c r="H52" s="513"/>
      <c r="I52" s="513"/>
      <c r="J52" s="41"/>
      <c r="K52" s="514"/>
      <c r="L52" s="514"/>
    </row>
    <row r="53" spans="1:12" ht="99.75" customHeight="1" thickBot="1" x14ac:dyDescent="0.35">
      <c r="A53" s="7" t="str">
        <f>RIGHT(D53,1)</f>
        <v>0</v>
      </c>
      <c r="B53" s="506"/>
      <c r="C53" s="507"/>
      <c r="D53" s="289">
        <v>30</v>
      </c>
      <c r="E53" s="94"/>
      <c r="F53" s="513" t="s">
        <v>452</v>
      </c>
      <c r="G53" s="513"/>
      <c r="H53" s="513"/>
      <c r="I53" s="513"/>
      <c r="J53" s="41"/>
      <c r="K53" s="514"/>
      <c r="L53" s="514"/>
    </row>
    <row r="54" spans="1:12" ht="99.75" customHeight="1" thickBot="1" x14ac:dyDescent="0.35">
      <c r="A54" s="7" t="str">
        <f>RIGHT(D54,1)</f>
        <v>1</v>
      </c>
      <c r="B54" s="508"/>
      <c r="C54" s="509"/>
      <c r="D54" s="36">
        <v>31</v>
      </c>
      <c r="E54" s="94"/>
      <c r="F54" s="513" t="s">
        <v>90</v>
      </c>
      <c r="G54" s="513"/>
      <c r="H54" s="513"/>
      <c r="I54" s="513"/>
      <c r="J54" s="41"/>
      <c r="K54" s="514"/>
      <c r="L54" s="514"/>
    </row>
    <row r="70" spans="6:12" x14ac:dyDescent="0.3">
      <c r="F70" s="102"/>
    </row>
    <row r="73" spans="6:12" x14ac:dyDescent="0.3">
      <c r="F73" s="102"/>
      <c r="G73" s="103"/>
      <c r="H73" s="103"/>
      <c r="I73" s="103"/>
      <c r="J73" s="104"/>
      <c r="K73" s="235"/>
      <c r="L73" s="235"/>
    </row>
    <row r="74" spans="6:12" x14ac:dyDescent="0.3">
      <c r="F74" s="102"/>
      <c r="G74" s="103"/>
      <c r="H74" s="103"/>
      <c r="I74" s="103"/>
      <c r="J74" s="104"/>
      <c r="K74" s="235"/>
      <c r="L74" s="235"/>
    </row>
    <row r="75" spans="6:12" x14ac:dyDescent="0.3">
      <c r="F75" s="105"/>
      <c r="G75" s="106"/>
      <c r="H75" s="106"/>
      <c r="I75" s="106"/>
    </row>
    <row r="76" spans="6:12" ht="39.6" customHeight="1" x14ac:dyDescent="0.3">
      <c r="F76" s="105"/>
      <c r="G76" s="106"/>
      <c r="H76" s="106"/>
      <c r="I76" s="106"/>
    </row>
    <row r="77" spans="6:12" x14ac:dyDescent="0.3">
      <c r="F77" s="105"/>
      <c r="G77" s="105"/>
      <c r="H77" s="105"/>
      <c r="I77" s="105"/>
    </row>
    <row r="78" spans="6:12" x14ac:dyDescent="0.3">
      <c r="F78" s="105"/>
      <c r="G78" s="105"/>
      <c r="H78" s="105"/>
      <c r="I78" s="105"/>
    </row>
    <row r="79" spans="6:12" x14ac:dyDescent="0.3">
      <c r="F79" s="105"/>
      <c r="G79" s="106"/>
      <c r="H79" s="106"/>
      <c r="I79" s="106"/>
    </row>
    <row r="80" spans="6:12" ht="47.1" customHeight="1" x14ac:dyDescent="0.3">
      <c r="F80" s="105"/>
      <c r="G80" s="106"/>
      <c r="H80" s="106"/>
      <c r="I80" s="106"/>
    </row>
    <row r="81" spans="6:12" ht="18" customHeight="1" x14ac:dyDescent="0.3">
      <c r="F81" s="102"/>
      <c r="G81" s="103"/>
      <c r="H81" s="103"/>
      <c r="I81" s="103"/>
      <c r="J81" s="104"/>
      <c r="K81" s="235"/>
      <c r="L81" s="235"/>
    </row>
    <row r="82" spans="6:12" ht="18" customHeight="1" x14ac:dyDescent="0.3">
      <c r="F82" s="102"/>
      <c r="G82" s="103"/>
      <c r="H82" s="103"/>
      <c r="I82" s="103"/>
      <c r="J82" s="104"/>
      <c r="K82" s="235"/>
      <c r="L82" s="235"/>
    </row>
    <row r="83" spans="6:12" x14ac:dyDescent="0.3">
      <c r="F83" s="105"/>
      <c r="G83" s="106"/>
      <c r="H83" s="106"/>
      <c r="I83" s="106"/>
    </row>
    <row r="84" spans="6:12" ht="56.65" customHeight="1" x14ac:dyDescent="0.3">
      <c r="F84" s="105"/>
      <c r="G84" s="106"/>
      <c r="H84" s="106"/>
      <c r="I84" s="106"/>
    </row>
    <row r="85" spans="6:12" x14ac:dyDescent="0.3">
      <c r="F85" s="105"/>
      <c r="G85" s="106"/>
      <c r="H85" s="106"/>
      <c r="I85" s="106"/>
    </row>
    <row r="86" spans="6:12" ht="50.1" customHeight="1" x14ac:dyDescent="0.3">
      <c r="F86" s="105"/>
      <c r="G86" s="106"/>
      <c r="H86" s="106"/>
      <c r="I86" s="106"/>
    </row>
    <row r="87" spans="6:12" x14ac:dyDescent="0.3">
      <c r="F87" s="105"/>
      <c r="G87" s="106"/>
      <c r="H87" s="106"/>
      <c r="I87" s="106"/>
    </row>
    <row r="88" spans="6:12" ht="45.6" customHeight="1" x14ac:dyDescent="0.3">
      <c r="F88" s="105"/>
      <c r="G88" s="106"/>
      <c r="H88" s="106"/>
      <c r="I88" s="106"/>
    </row>
    <row r="89" spans="6:12" x14ac:dyDescent="0.3">
      <c r="F89" s="105"/>
      <c r="G89" s="106"/>
      <c r="H89" s="106"/>
      <c r="I89" s="106"/>
    </row>
    <row r="90" spans="6:12" ht="28.15" customHeight="1" x14ac:dyDescent="0.3">
      <c r="F90" s="105"/>
      <c r="G90" s="106"/>
      <c r="H90" s="106"/>
      <c r="I90" s="106"/>
    </row>
    <row r="91" spans="6:12" x14ac:dyDescent="0.3">
      <c r="F91" s="105"/>
      <c r="G91" s="106"/>
      <c r="H91" s="106"/>
      <c r="I91" s="106"/>
    </row>
    <row r="92" spans="6:12" ht="59.1" customHeight="1" x14ac:dyDescent="0.3">
      <c r="F92" s="105"/>
      <c r="G92" s="106"/>
      <c r="H92" s="106"/>
      <c r="I92" s="106"/>
    </row>
    <row r="93" spans="6:12" x14ac:dyDescent="0.3">
      <c r="F93" s="105"/>
      <c r="G93" s="20"/>
      <c r="H93" s="20"/>
      <c r="I93" s="20"/>
    </row>
    <row r="94" spans="6:12" ht="47.65" customHeight="1" x14ac:dyDescent="0.3">
      <c r="F94" s="105"/>
      <c r="G94" s="20"/>
      <c r="H94" s="20"/>
      <c r="I94" s="20"/>
    </row>
    <row r="95" spans="6:12" x14ac:dyDescent="0.3">
      <c r="F95" s="102"/>
      <c r="G95" s="103"/>
      <c r="H95" s="103"/>
      <c r="I95" s="103"/>
      <c r="J95" s="104"/>
      <c r="K95" s="235"/>
      <c r="L95" s="235"/>
    </row>
    <row r="96" spans="6:12" x14ac:dyDescent="0.3">
      <c r="F96" s="105"/>
      <c r="G96" s="106"/>
      <c r="H96" s="106"/>
      <c r="I96" s="106"/>
    </row>
    <row r="97" spans="6:12" ht="52.15" customHeight="1" x14ac:dyDescent="0.3">
      <c r="F97" s="105"/>
      <c r="G97" s="106"/>
      <c r="H97" s="106"/>
      <c r="I97" s="106"/>
    </row>
    <row r="98" spans="6:12" x14ac:dyDescent="0.3">
      <c r="F98" s="105"/>
      <c r="G98" s="106"/>
      <c r="H98" s="106"/>
      <c r="I98" s="106"/>
    </row>
    <row r="99" spans="6:12" ht="52.15" customHeight="1" x14ac:dyDescent="0.3">
      <c r="F99" s="105"/>
      <c r="G99" s="106"/>
      <c r="H99" s="106"/>
      <c r="I99" s="106"/>
    </row>
    <row r="100" spans="6:12" x14ac:dyDescent="0.3">
      <c r="F100" s="105"/>
      <c r="G100" s="106"/>
      <c r="H100" s="106"/>
      <c r="I100" s="106"/>
    </row>
    <row r="101" spans="6:12" ht="44.65" customHeight="1" x14ac:dyDescent="0.3">
      <c r="F101" s="105"/>
      <c r="G101" s="106"/>
      <c r="H101" s="106"/>
      <c r="I101" s="106"/>
    </row>
    <row r="102" spans="6:12" x14ac:dyDescent="0.3">
      <c r="F102" s="105"/>
      <c r="G102" s="106"/>
      <c r="H102" s="106"/>
      <c r="I102" s="106"/>
    </row>
    <row r="103" spans="6:12" ht="50.1" customHeight="1" x14ac:dyDescent="0.3">
      <c r="F103" s="105"/>
      <c r="G103" s="106"/>
      <c r="H103" s="106"/>
      <c r="I103" s="106"/>
    </row>
    <row r="104" spans="6:12" x14ac:dyDescent="0.3">
      <c r="F104" s="105"/>
      <c r="G104" s="106"/>
      <c r="H104" s="106"/>
      <c r="I104" s="106"/>
    </row>
    <row r="105" spans="6:12" x14ac:dyDescent="0.3">
      <c r="F105" s="105"/>
      <c r="G105" s="106"/>
      <c r="H105" s="106"/>
      <c r="I105" s="106"/>
    </row>
    <row r="106" spans="6:12" ht="14.65" customHeight="1" x14ac:dyDescent="0.3">
      <c r="F106" s="105"/>
      <c r="G106" s="106"/>
      <c r="H106" s="106"/>
      <c r="I106" s="106"/>
    </row>
    <row r="107" spans="6:12" ht="65.099999999999994" customHeight="1" x14ac:dyDescent="0.3">
      <c r="F107" s="105"/>
      <c r="G107" s="106"/>
      <c r="H107" s="106"/>
      <c r="I107" s="106"/>
    </row>
    <row r="108" spans="6:12" x14ac:dyDescent="0.3">
      <c r="F108" s="105"/>
      <c r="G108" s="106"/>
      <c r="H108" s="106"/>
      <c r="I108" s="106"/>
    </row>
    <row r="109" spans="6:12" ht="52.5" customHeight="1" x14ac:dyDescent="0.3">
      <c r="F109" s="105"/>
      <c r="G109" s="106"/>
      <c r="H109" s="106"/>
      <c r="I109" s="106"/>
    </row>
    <row r="110" spans="6:12" x14ac:dyDescent="0.3">
      <c r="F110" s="102"/>
      <c r="G110" s="103"/>
      <c r="H110" s="103"/>
      <c r="I110" s="103"/>
      <c r="J110" s="104"/>
      <c r="K110" s="235"/>
      <c r="L110" s="235"/>
    </row>
    <row r="111" spans="6:12" x14ac:dyDescent="0.3">
      <c r="F111" s="105"/>
      <c r="G111" s="106"/>
      <c r="H111" s="106"/>
      <c r="I111" s="106"/>
    </row>
    <row r="112" spans="6:12" ht="25.5" customHeight="1" x14ac:dyDescent="0.3">
      <c r="F112" s="105"/>
      <c r="G112" s="106"/>
      <c r="H112" s="106"/>
      <c r="I112" s="106"/>
    </row>
    <row r="113" spans="6:12" x14ac:dyDescent="0.3">
      <c r="F113" s="105"/>
      <c r="G113" s="106"/>
      <c r="H113" s="106"/>
      <c r="I113" s="106"/>
    </row>
    <row r="114" spans="6:12" ht="29.65" customHeight="1" x14ac:dyDescent="0.3">
      <c r="F114" s="105"/>
      <c r="G114" s="106"/>
      <c r="H114" s="106"/>
      <c r="I114" s="106"/>
    </row>
    <row r="115" spans="6:12" x14ac:dyDescent="0.3">
      <c r="F115" s="105"/>
      <c r="G115" s="106"/>
      <c r="H115" s="106"/>
      <c r="I115" s="106"/>
    </row>
    <row r="116" spans="6:12" ht="32.1" customHeight="1" x14ac:dyDescent="0.3">
      <c r="F116" s="105"/>
      <c r="G116" s="106"/>
      <c r="H116" s="106"/>
      <c r="I116" s="106"/>
    </row>
    <row r="117" spans="6:12" ht="63" customHeight="1" x14ac:dyDescent="0.3">
      <c r="F117" s="105"/>
      <c r="G117" s="106"/>
      <c r="H117" s="106"/>
      <c r="I117" s="106"/>
    </row>
    <row r="118" spans="6:12" x14ac:dyDescent="0.3">
      <c r="F118" s="102"/>
      <c r="G118" s="103"/>
      <c r="H118" s="103"/>
      <c r="I118" s="103"/>
      <c r="J118" s="104"/>
      <c r="K118" s="235"/>
      <c r="L118" s="235"/>
    </row>
    <row r="119" spans="6:12" x14ac:dyDescent="0.3">
      <c r="F119" s="105"/>
      <c r="G119" s="106"/>
      <c r="H119" s="106"/>
      <c r="I119" s="106"/>
    </row>
    <row r="120" spans="6:12" ht="25.5" customHeight="1" x14ac:dyDescent="0.3">
      <c r="F120" s="105"/>
      <c r="G120" s="106"/>
      <c r="H120" s="106"/>
      <c r="I120" s="106"/>
    </row>
    <row r="121" spans="6:12" x14ac:dyDescent="0.3">
      <c r="F121" s="105"/>
      <c r="G121" s="106"/>
      <c r="H121" s="106"/>
      <c r="I121" s="106"/>
    </row>
    <row r="122" spans="6:12" ht="29.65" customHeight="1" x14ac:dyDescent="0.3">
      <c r="F122" s="105"/>
      <c r="G122" s="106"/>
      <c r="H122" s="106"/>
      <c r="I122" s="106"/>
    </row>
    <row r="123" spans="6:12" x14ac:dyDescent="0.3">
      <c r="F123" s="105"/>
      <c r="G123" s="106"/>
      <c r="H123" s="106"/>
      <c r="I123" s="106"/>
    </row>
    <row r="124" spans="6:12" ht="76.150000000000006" customHeight="1" x14ac:dyDescent="0.3">
      <c r="F124" s="105"/>
      <c r="G124" s="106"/>
      <c r="H124" s="106"/>
      <c r="I124" s="106"/>
    </row>
    <row r="125" spans="6:12" x14ac:dyDescent="0.3">
      <c r="F125" s="102"/>
      <c r="G125" s="103"/>
      <c r="H125" s="103"/>
      <c r="I125" s="103"/>
      <c r="J125" s="104"/>
      <c r="K125" s="235"/>
      <c r="L125" s="235"/>
    </row>
    <row r="126" spans="6:12" x14ac:dyDescent="0.3">
      <c r="F126" s="105"/>
      <c r="G126" s="106"/>
      <c r="H126" s="106"/>
      <c r="I126" s="106"/>
    </row>
    <row r="127" spans="6:12" ht="29.1" customHeight="1" x14ac:dyDescent="0.3">
      <c r="F127" s="105"/>
      <c r="G127" s="106"/>
      <c r="H127" s="106"/>
      <c r="I127" s="106"/>
    </row>
    <row r="128" spans="6:12" x14ac:dyDescent="0.3">
      <c r="F128" s="105"/>
      <c r="G128" s="106"/>
      <c r="H128" s="106"/>
      <c r="I128" s="106"/>
    </row>
    <row r="129" spans="6:9" ht="29.1" customHeight="1" x14ac:dyDescent="0.3">
      <c r="F129" s="105"/>
      <c r="G129" s="106"/>
      <c r="H129" s="106"/>
      <c r="I129" s="106"/>
    </row>
    <row r="130" spans="6:9" x14ac:dyDescent="0.3">
      <c r="F130" s="105"/>
      <c r="G130" s="106"/>
      <c r="H130" s="106"/>
      <c r="I130" s="106"/>
    </row>
    <row r="131" spans="6:9" ht="54.6" customHeight="1" x14ac:dyDescent="0.3">
      <c r="F131" s="105"/>
      <c r="G131" s="106"/>
      <c r="H131" s="106"/>
      <c r="I131" s="106"/>
    </row>
    <row r="132" spans="6:9" x14ac:dyDescent="0.3">
      <c r="F132" s="105"/>
      <c r="G132" s="106"/>
      <c r="H132" s="106"/>
      <c r="I132" s="106"/>
    </row>
    <row r="133" spans="6:9" ht="25.15" customHeight="1" x14ac:dyDescent="0.3">
      <c r="F133" s="105"/>
      <c r="G133" s="106"/>
      <c r="H133" s="106"/>
      <c r="I133" s="106"/>
    </row>
    <row r="134" spans="6:9" x14ac:dyDescent="0.3">
      <c r="F134" s="105"/>
      <c r="G134" s="106"/>
      <c r="H134" s="106"/>
      <c r="I134" s="106"/>
    </row>
    <row r="135" spans="6:9" ht="31.15" customHeight="1" x14ac:dyDescent="0.3">
      <c r="F135" s="105"/>
      <c r="G135" s="106"/>
      <c r="H135" s="106"/>
      <c r="I135" s="106"/>
    </row>
    <row r="136" spans="6:9" x14ac:dyDescent="0.3">
      <c r="F136" s="105"/>
      <c r="G136" s="106"/>
      <c r="H136" s="106"/>
      <c r="I136" s="106"/>
    </row>
    <row r="137" spans="6:9" x14ac:dyDescent="0.3">
      <c r="F137" s="105"/>
      <c r="G137" s="106"/>
      <c r="H137" s="106"/>
      <c r="I137" s="106"/>
    </row>
    <row r="138" spans="6:9" x14ac:dyDescent="0.3">
      <c r="F138" s="105"/>
      <c r="G138" s="106"/>
      <c r="H138" s="106"/>
      <c r="I138" s="106"/>
    </row>
    <row r="139" spans="6:9" x14ac:dyDescent="0.3">
      <c r="F139" s="105"/>
      <c r="G139" s="106"/>
      <c r="H139" s="106"/>
      <c r="I139" s="106"/>
    </row>
    <row r="140" spans="6:9" x14ac:dyDescent="0.3">
      <c r="F140" s="105"/>
      <c r="G140" s="106"/>
      <c r="H140" s="106"/>
      <c r="I140" s="106"/>
    </row>
    <row r="141" spans="6:9" ht="76.150000000000006" customHeight="1" x14ac:dyDescent="0.3">
      <c r="F141" s="105"/>
      <c r="G141" s="106"/>
      <c r="H141" s="106"/>
      <c r="I141" s="106"/>
    </row>
    <row r="142" spans="6:9" ht="61.15" customHeight="1" x14ac:dyDescent="0.3">
      <c r="F142" s="105"/>
      <c r="G142" s="106"/>
      <c r="H142" s="106"/>
      <c r="I142" s="106"/>
    </row>
    <row r="143" spans="6:9" x14ac:dyDescent="0.3">
      <c r="F143" s="105"/>
      <c r="G143" s="106"/>
      <c r="H143" s="106"/>
      <c r="I143" s="106"/>
    </row>
  </sheetData>
  <sheetProtection algorithmName="SHA-512" hashValue="uIKD6CGghEIaoLYzLt3Fp7lN+aUFkgemTIeG//KNEUM/oiPS/Q6VVyJOxxbHVXlF33xJiHE3DaRXPpt0DfkX1Q==" saltValue="yU8aYDl1DDn7wULUpYrj2Q==" spinCount="100000" sheet="1" objects="1" scenarios="1"/>
  <autoFilter ref="J16:J55" xr:uid="{00000000-0001-0000-0100-000000000000}"/>
  <mergeCells count="71">
    <mergeCell ref="F49:I49"/>
    <mergeCell ref="K49:L49"/>
    <mergeCell ref="F48:I48"/>
    <mergeCell ref="K48:L48"/>
    <mergeCell ref="K11:L11"/>
    <mergeCell ref="F16:I16"/>
    <mergeCell ref="K16:L16"/>
    <mergeCell ref="F22:I22"/>
    <mergeCell ref="K22:L22"/>
    <mergeCell ref="F23:I23"/>
    <mergeCell ref="K23:L23"/>
    <mergeCell ref="F24:I24"/>
    <mergeCell ref="K24:L24"/>
    <mergeCell ref="F20:I20"/>
    <mergeCell ref="K20:L20"/>
    <mergeCell ref="F21:I21"/>
    <mergeCell ref="F45:I45"/>
    <mergeCell ref="K45:L45"/>
    <mergeCell ref="F46:I46"/>
    <mergeCell ref="K46:L46"/>
    <mergeCell ref="F47:I47"/>
    <mergeCell ref="K47:L47"/>
    <mergeCell ref="F54:I54"/>
    <mergeCell ref="K54:L54"/>
    <mergeCell ref="F25:I25"/>
    <mergeCell ref="K25:L25"/>
    <mergeCell ref="F26:I26"/>
    <mergeCell ref="K26:L26"/>
    <mergeCell ref="K40:L40"/>
    <mergeCell ref="F40:I40"/>
    <mergeCell ref="F34:I34"/>
    <mergeCell ref="K34:L34"/>
    <mergeCell ref="F31:I31"/>
    <mergeCell ref="K29:L29"/>
    <mergeCell ref="F52:I52"/>
    <mergeCell ref="K52:L52"/>
    <mergeCell ref="F53:I53"/>
    <mergeCell ref="K53:L53"/>
    <mergeCell ref="F44:I44"/>
    <mergeCell ref="K44:L44"/>
    <mergeCell ref="F30:I30"/>
    <mergeCell ref="K30:L30"/>
    <mergeCell ref="F33:I33"/>
    <mergeCell ref="K33:L33"/>
    <mergeCell ref="F36:I36"/>
    <mergeCell ref="K36:L36"/>
    <mergeCell ref="K31:L31"/>
    <mergeCell ref="F32:I32"/>
    <mergeCell ref="K32:L32"/>
    <mergeCell ref="F19:I19"/>
    <mergeCell ref="K19:L19"/>
    <mergeCell ref="F51:I51"/>
    <mergeCell ref="K51:L51"/>
    <mergeCell ref="K21:L21"/>
    <mergeCell ref="F28:I28"/>
    <mergeCell ref="K28:L28"/>
    <mergeCell ref="F37:I37"/>
    <mergeCell ref="K37:L37"/>
    <mergeCell ref="F38:I38"/>
    <mergeCell ref="K38:L38"/>
    <mergeCell ref="F39:I39"/>
    <mergeCell ref="K39:L39"/>
    <mergeCell ref="F29:I29"/>
    <mergeCell ref="F42:I42"/>
    <mergeCell ref="K42:L42"/>
    <mergeCell ref="B44:C49"/>
    <mergeCell ref="B51:C54"/>
    <mergeCell ref="C19:C26"/>
    <mergeCell ref="C28:C34"/>
    <mergeCell ref="B19:B42"/>
    <mergeCell ref="C36:C40"/>
  </mergeCells>
  <conditionalFormatting sqref="J3:J7 J19:J26 J44:J49">
    <cfRule type="containsText" dxfId="148" priority="53" operator="containsText" text="APPL">
      <formula>NOT(ISERROR(SEARCH("APPL",J3)))</formula>
    </cfRule>
    <cfRule type="containsText" dxfId="147" priority="54" operator="containsText" text="PART">
      <formula>NOT(ISERROR(SEARCH("PART",J3)))</formula>
    </cfRule>
    <cfRule type="endsWith" dxfId="146" priority="55" operator="endsWith" text="NON">
      <formula>RIGHT(J3,LEN("NON"))="NON"</formula>
    </cfRule>
    <cfRule type="containsText" dxfId="145" priority="56" operator="containsText" text="OUI">
      <formula>NOT(ISERROR(SEARCH("OUI",J3)))</formula>
    </cfRule>
  </conditionalFormatting>
  <conditionalFormatting sqref="J28:J34">
    <cfRule type="containsText" dxfId="144" priority="77" operator="containsText" text="APPL">
      <formula>NOT(ISERROR(SEARCH("APPL",J28)))</formula>
    </cfRule>
    <cfRule type="containsText" dxfId="143" priority="78" operator="containsText" text="PART">
      <formula>NOT(ISERROR(SEARCH("PART",J28)))</formula>
    </cfRule>
    <cfRule type="endsWith" dxfId="142" priority="79" operator="endsWith" text="NON">
      <formula>RIGHT(J28,LEN("NON"))="NON"</formula>
    </cfRule>
    <cfRule type="containsText" dxfId="141" priority="80" operator="containsText" text="OUI">
      <formula>NOT(ISERROR(SEARCH("OUI",J28)))</formula>
    </cfRule>
  </conditionalFormatting>
  <conditionalFormatting sqref="J36:J40">
    <cfRule type="containsText" dxfId="140" priority="45" operator="containsText" text="APPL">
      <formula>NOT(ISERROR(SEARCH("APPL",J36)))</formula>
    </cfRule>
    <cfRule type="containsText" dxfId="139" priority="46" operator="containsText" text="PART">
      <formula>NOT(ISERROR(SEARCH("PART",J36)))</formula>
    </cfRule>
    <cfRule type="endsWith" dxfId="138" priority="47" operator="endsWith" text="NON">
      <formula>RIGHT(J36,LEN("NON"))="NON"</formula>
    </cfRule>
    <cfRule type="containsText" dxfId="137" priority="48" operator="containsText" text="OUI">
      <formula>NOT(ISERROR(SEARCH("OUI",J36)))</formula>
    </cfRule>
  </conditionalFormatting>
  <conditionalFormatting sqref="J42">
    <cfRule type="containsText" dxfId="136" priority="69" operator="containsText" text="APPL">
      <formula>NOT(ISERROR(SEARCH("APPL",J42)))</formula>
    </cfRule>
    <cfRule type="containsText" dxfId="135" priority="70" operator="containsText" text="PART">
      <formula>NOT(ISERROR(SEARCH("PART",J42)))</formula>
    </cfRule>
    <cfRule type="endsWith" dxfId="134" priority="71" operator="endsWith" text="NON">
      <formula>RIGHT(J42,LEN("NON"))="NON"</formula>
    </cfRule>
    <cfRule type="containsText" dxfId="133" priority="72" operator="containsText" text="OUI">
      <formula>NOT(ISERROR(SEARCH("OUI",J42)))</formula>
    </cfRule>
  </conditionalFormatting>
  <conditionalFormatting sqref="J51:J54">
    <cfRule type="containsText" dxfId="132" priority="4" operator="containsText" text="APPL">
      <formula>NOT(ISERROR(SEARCH("APPL",J51)))</formula>
    </cfRule>
    <cfRule type="containsText" dxfId="131" priority="5" operator="containsText" text="PART">
      <formula>NOT(ISERROR(SEARCH("PART",J51)))</formula>
    </cfRule>
    <cfRule type="endsWith" dxfId="130" priority="6" operator="endsWith" text="NON">
      <formula>RIGHT(J51,LEN("NON"))="NON"</formula>
    </cfRule>
    <cfRule type="containsText" dxfId="129" priority="7" operator="containsText" text="OUI">
      <formula>NOT(ISERROR(SEARCH("OUI",J51)))</formula>
    </cfRule>
  </conditionalFormatting>
  <conditionalFormatting sqref="K13:L13">
    <cfRule type="cellIs" dxfId="128" priority="1" operator="lessThan">
      <formula>$AB$12</formula>
    </cfRule>
    <cfRule type="cellIs" dxfId="127" priority="2" operator="lessThan">
      <formula>$AC$12</formula>
    </cfRule>
    <cfRule type="cellIs" dxfId="126" priority="3" operator="greaterThan">
      <formula>$AC$12</formula>
    </cfRule>
  </conditionalFormatting>
  <hyperlinks>
    <hyperlink ref="E19" r:id="rId1" xr:uid="{01216363-6F44-486A-A134-A40AC662FF2D}"/>
    <hyperlink ref="E20" r:id="rId2" xr:uid="{182C6856-8F59-4B70-A02A-80531565BCBE}"/>
    <hyperlink ref="E21" r:id="rId3" xr:uid="{C6C6D00D-48BB-47F5-8720-3DAB1E6A6AE0}"/>
    <hyperlink ref="E22" r:id="rId4" xr:uid="{9E85BE84-75E1-4C1E-81BD-AA31CA168564}"/>
    <hyperlink ref="E24" r:id="rId5" xr:uid="{907D7466-835B-45AC-B91F-4984007E1551}"/>
    <hyperlink ref="E25" r:id="rId6" xr:uid="{BEEAF3A7-FD77-4733-97A2-F4010E10B6B2}"/>
    <hyperlink ref="E26" r:id="rId7" xr:uid="{DD59EDAC-710A-45C9-BE04-A5E4F7261EC4}"/>
    <hyperlink ref="E28" r:id="rId8" xr:uid="{D1286B08-63EF-4851-9C12-E7503260ADC0}"/>
    <hyperlink ref="E29" r:id="rId9" xr:uid="{90A257BE-4800-473B-A278-48F4C2795BAF}"/>
    <hyperlink ref="E30" r:id="rId10" xr:uid="{3FAEB926-C5AD-4B09-A823-635095CF1A4D}"/>
    <hyperlink ref="E33" r:id="rId11" xr:uid="{EF112A58-7CCF-454A-AF89-8140B4819B45}"/>
    <hyperlink ref="E39" r:id="rId12" xr:uid="{510966C1-5765-4FFB-AA4B-9457029045E2}"/>
    <hyperlink ref="E40" r:id="rId13" xr:uid="{55400F97-FA0A-44D9-B453-8A28A5DA9A32}"/>
    <hyperlink ref="E44" r:id="rId14" xr:uid="{6823759B-47A9-4058-9679-CBF18DCAB18A}"/>
    <hyperlink ref="E47" r:id="rId15" xr:uid="{03AD1D26-9BDF-4D9A-98C0-7A818B7C3814}"/>
    <hyperlink ref="E49" r:id="rId16" xr:uid="{2968E06F-F4F1-4C2E-B569-9B27FA5D64B5}"/>
    <hyperlink ref="E52" r:id="rId17" xr:uid="{3407EB23-3DDB-4FA4-8F3C-F6648C9B0FC9}"/>
    <hyperlink ref="E48" r:id="rId18" xr:uid="{4DD6E205-DCE2-4202-A655-1C762242FBB2}"/>
    <hyperlink ref="E36" r:id="rId19" xr:uid="{B992C5D7-DA0C-47CF-AD97-EF3D2BC8E90C}"/>
    <hyperlink ref="E51" r:id="rId20" xr:uid="{EB16FBCE-C68F-4554-90DD-2A63A2E5DADB}"/>
  </hyperlinks>
  <pageMargins left="0.19685039370078741" right="0.19685039370078741" top="0.19685039370078741" bottom="0.19685039370078741" header="0" footer="0"/>
  <pageSetup paperSize="9" scale="34" fitToHeight="0" orientation="portrait" r:id="rId21"/>
  <headerFooter>
    <oddFooter>&amp;L&amp;G&amp;C&amp;18&amp;K08+000Audit de pratiques OMEDIT NAGG
&amp;"-,Gras"Circuit des gaz à usage médical en établissement de santé&amp;R&amp;18&amp;K08+000&amp;P/&amp;N
Version de septembre 2026</oddFooter>
  </headerFooter>
  <rowBreaks count="1" manualBreakCount="1">
    <brk id="42" max="16383" man="1"/>
  </rowBreaks>
  <colBreaks count="1" manualBreakCount="1">
    <brk id="2" max="53" man="1"/>
  </colBreaks>
  <drawing r:id="rId22"/>
  <legacyDrawingHF r:id="rId23"/>
  <extLst>
    <ext xmlns:x14="http://schemas.microsoft.com/office/spreadsheetml/2009/9/main" uri="{CCE6A557-97BC-4b89-ADB6-D9C93CAAB3DF}">
      <x14:dataValidations xmlns:xm="http://schemas.microsoft.com/office/excel/2006/main" count="1">
        <x14:dataValidation type="list" allowBlank="1" showInputMessage="1" showErrorMessage="1" xr:uid="{6EB21BC5-F345-4FD2-BA30-0613ABC8C692}">
          <x14:formula1>
            <xm:f>'Liste '!$O$4:$O$7</xm:f>
          </x14:formula1>
          <xm:sqref>J19:J26 J28:J34 J36:J40 J42 J44:J49 J51:J54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E83E4"/>
    <pageSetUpPr fitToPage="1"/>
  </sheetPr>
  <dimension ref="A1:AH38"/>
  <sheetViews>
    <sheetView topLeftCell="A8" zoomScale="70" zoomScaleNormal="70" zoomScaleSheetLayoutView="40" zoomScalePageLayoutView="70" workbookViewId="0">
      <pane ySplit="10" topLeftCell="A18" activePane="bottomLeft" state="frozen"/>
      <selection activeCell="C34" sqref="C34:H34"/>
      <selection pane="bottomLeft" activeCell="F23" sqref="F23:I23"/>
    </sheetView>
  </sheetViews>
  <sheetFormatPr baseColWidth="10" defaultColWidth="11.5703125" defaultRowHeight="18.75" outlineLevelRow="1" outlineLevelCol="1" x14ac:dyDescent="0.3"/>
  <cols>
    <col min="1" max="1" width="4.42578125" style="7" customWidth="1"/>
    <col min="2" max="2" width="22.28515625" style="7" customWidth="1"/>
    <col min="3" max="3" width="14.42578125" style="7" customWidth="1"/>
    <col min="4" max="4" width="10.28515625" style="4" customWidth="1"/>
    <col min="5" max="5" width="28.5703125" style="4" customWidth="1"/>
    <col min="6" max="9" width="36.42578125" style="4" customWidth="1"/>
    <col min="10" max="10" width="17.7109375" style="48" customWidth="1"/>
    <col min="11" max="11" width="17.7109375" style="137" customWidth="1"/>
    <col min="12" max="12" width="41.28515625" style="137" customWidth="1"/>
    <col min="13" max="13" width="8" style="4" customWidth="1"/>
    <col min="14" max="23" width="31.7109375" style="4" customWidth="1" outlineLevel="1"/>
    <col min="24" max="24" width="44" style="4" customWidth="1"/>
    <col min="25" max="25" width="32.42578125" style="227" customWidth="1"/>
    <col min="26" max="28" width="11.5703125" style="227"/>
    <col min="29" max="16384" width="11.5703125" style="4"/>
  </cols>
  <sheetData>
    <row r="1" spans="1:34" ht="18.75" hidden="1" customHeight="1" outlineLevel="1" x14ac:dyDescent="0.3">
      <c r="J1" s="10"/>
      <c r="K1" s="229">
        <f>MAX(D:D)-'4 - Politique'!K1</f>
        <v>18</v>
      </c>
      <c r="L1" s="229">
        <f>COUNTIF(A$20:A$38,"~*")</f>
        <v>7</v>
      </c>
    </row>
    <row r="2" spans="1:34" ht="18.75" hidden="1" customHeight="1" outlineLevel="1" x14ac:dyDescent="0.3">
      <c r="J2" s="10"/>
      <c r="K2" s="229" t="s">
        <v>100</v>
      </c>
      <c r="L2" s="229" t="s">
        <v>99</v>
      </c>
    </row>
    <row r="3" spans="1:34" ht="18.75" hidden="1" customHeight="1" outlineLevel="1" x14ac:dyDescent="0.3">
      <c r="J3" s="12" t="s">
        <v>25</v>
      </c>
      <c r="K3" s="229">
        <f>COUNTIF(J$20:J$38,J3)</f>
        <v>0</v>
      </c>
      <c r="L3" s="230">
        <f>COUNTIFS(J$20:J$38,J3,A$20:A$38,"~*")</f>
        <v>0</v>
      </c>
    </row>
    <row r="4" spans="1:34" ht="18.75" hidden="1" customHeight="1" outlineLevel="1" x14ac:dyDescent="0.3">
      <c r="J4" s="14" t="s">
        <v>26</v>
      </c>
      <c r="K4" s="229">
        <f>COUNTIF(J$20:J$38,J4)</f>
        <v>0</v>
      </c>
      <c r="L4" s="230">
        <f>COUNTIFS(J$20:J$38,J4,A$20:A$38,"~*")</f>
        <v>0</v>
      </c>
    </row>
    <row r="5" spans="1:34" ht="18.75" hidden="1" customHeight="1" outlineLevel="1" x14ac:dyDescent="0.3">
      <c r="J5" s="15" t="s">
        <v>27</v>
      </c>
      <c r="K5" s="229">
        <f>COUNTIF(J$20:J$38,J5)</f>
        <v>0</v>
      </c>
      <c r="L5" s="230">
        <f>COUNTIFS(J$20:J$38,J5,A$20:A$38,"~*")</f>
        <v>0</v>
      </c>
    </row>
    <row r="6" spans="1:34" ht="18.75" hidden="1" customHeight="1" outlineLevel="1" x14ac:dyDescent="0.3">
      <c r="J6" s="43" t="s">
        <v>32</v>
      </c>
      <c r="K6" s="229">
        <f>COUNTIF(J$20:J$38,J6)</f>
        <v>0</v>
      </c>
      <c r="L6" s="230">
        <f>COUNTIFS(J$20:J$38,J6,A$20:A$38,"~*")</f>
        <v>0</v>
      </c>
    </row>
    <row r="7" spans="1:34" ht="18.75" hidden="1" customHeight="1" outlineLevel="1" x14ac:dyDescent="0.3">
      <c r="J7" s="43"/>
      <c r="K7" s="229">
        <f>K1-SUM(K3:K6)</f>
        <v>18</v>
      </c>
      <c r="L7" s="229">
        <f>L1-SUM(L3:L6)</f>
        <v>7</v>
      </c>
    </row>
    <row r="8" spans="1:34" ht="15.75" customHeight="1" collapsed="1" x14ac:dyDescent="0.3"/>
    <row r="9" spans="1:34" s="78" customFormat="1" ht="31.5" x14ac:dyDescent="0.25">
      <c r="A9" s="243"/>
      <c r="B9" s="281" t="s">
        <v>398</v>
      </c>
      <c r="X9" s="226"/>
      <c r="Y9" s="226"/>
      <c r="Z9" s="226"/>
      <c r="AA9" s="226"/>
      <c r="AB9" s="226"/>
      <c r="AC9" s="226"/>
      <c r="AD9" s="226"/>
      <c r="AE9" s="226"/>
      <c r="AF9" s="226"/>
      <c r="AG9" s="226"/>
      <c r="AH9" s="226"/>
    </row>
    <row r="10" spans="1:34" s="78" customFormat="1" ht="15" x14ac:dyDescent="0.25">
      <c r="A10" s="243"/>
      <c r="B10" s="358"/>
      <c r="X10" s="226"/>
      <c r="Y10" s="226"/>
      <c r="Z10" s="226"/>
      <c r="AA10" s="226"/>
      <c r="AB10" s="226"/>
      <c r="AC10" s="226"/>
      <c r="AD10" s="226"/>
      <c r="AE10" s="226"/>
      <c r="AF10" s="226"/>
      <c r="AG10" s="226"/>
      <c r="AH10" s="226"/>
    </row>
    <row r="11" spans="1:34" s="78" customFormat="1" ht="18.75" customHeight="1" thickBot="1" x14ac:dyDescent="0.3">
      <c r="A11" s="243"/>
      <c r="C11" s="241"/>
      <c r="X11" s="226"/>
      <c r="Y11" s="226"/>
      <c r="Z11" s="226"/>
      <c r="AA11" s="226"/>
      <c r="AB11" s="226"/>
      <c r="AC11" s="226"/>
      <c r="AD11" s="226"/>
      <c r="AE11" s="226"/>
      <c r="AF11" s="226"/>
      <c r="AG11" s="226"/>
      <c r="AH11" s="226"/>
    </row>
    <row r="12" spans="1:34" ht="24.75" customHeight="1" thickBot="1" x14ac:dyDescent="0.35">
      <c r="B12" s="428" t="s">
        <v>520</v>
      </c>
      <c r="C12" s="8"/>
      <c r="F12" s="9"/>
      <c r="I12" s="16"/>
      <c r="J12" s="10"/>
      <c r="K12" s="522" t="s">
        <v>101</v>
      </c>
      <c r="L12" s="522"/>
    </row>
    <row r="13" spans="1:34" ht="42.75" customHeight="1" thickBot="1" x14ac:dyDescent="0.35">
      <c r="B13" s="6"/>
      <c r="C13" s="8"/>
      <c r="F13" s="9"/>
      <c r="I13" s="241"/>
      <c r="J13" s="10"/>
      <c r="K13" s="27" t="str">
        <f>"Questions de l'onglet ("&amp;SUM(K3:K6)&amp;"/"&amp;K1&amp;")"</f>
        <v>Questions de l'onglet (0/18)</v>
      </c>
      <c r="L13" s="27" t="str">
        <f>"Questions obligatoires de l'onglet ("&amp;SUM(L3:L6)&amp;"/"&amp;L1&amp;")"</f>
        <v>Questions obligatoires de l'onglet (0/7)</v>
      </c>
      <c r="Y13" s="237">
        <v>0.5</v>
      </c>
      <c r="Z13" s="237">
        <v>0.8</v>
      </c>
    </row>
    <row r="14" spans="1:34" ht="23.25" customHeight="1" thickBot="1" x14ac:dyDescent="0.35">
      <c r="B14" s="241"/>
      <c r="C14" s="8"/>
      <c r="D14" s="18" t="s">
        <v>85</v>
      </c>
      <c r="F14" s="9"/>
      <c r="I14" s="16"/>
      <c r="J14" s="10"/>
      <c r="K14" s="65">
        <f>SUM(K3:K6)/K1</f>
        <v>0</v>
      </c>
      <c r="L14" s="65">
        <f>SUM(L3:L6)/L1</f>
        <v>0</v>
      </c>
    </row>
    <row r="15" spans="1:34" ht="9.75" customHeight="1" x14ac:dyDescent="0.3">
      <c r="B15" s="17"/>
      <c r="C15" s="17"/>
      <c r="F15" s="9"/>
      <c r="J15" s="10"/>
      <c r="K15" s="228"/>
      <c r="L15" s="228"/>
    </row>
    <row r="16" spans="1:34" ht="9.75" customHeight="1" thickBot="1" x14ac:dyDescent="0.35">
      <c r="B16" s="17"/>
      <c r="C16" s="17"/>
      <c r="D16" s="18"/>
      <c r="F16" s="9"/>
      <c r="J16" s="10"/>
      <c r="K16" s="228"/>
      <c r="L16" s="228"/>
    </row>
    <row r="17" spans="1:12" ht="45" customHeight="1" thickBot="1" x14ac:dyDescent="0.35">
      <c r="B17" s="38" t="s">
        <v>415</v>
      </c>
      <c r="C17" s="38" t="s">
        <v>295</v>
      </c>
      <c r="D17" s="38" t="s">
        <v>51</v>
      </c>
      <c r="E17" s="38" t="s">
        <v>305</v>
      </c>
      <c r="F17" s="520" t="s">
        <v>496</v>
      </c>
      <c r="G17" s="520"/>
      <c r="H17" s="520"/>
      <c r="I17" s="520"/>
      <c r="J17" s="38" t="s">
        <v>31</v>
      </c>
      <c r="K17" s="520" t="s">
        <v>0</v>
      </c>
      <c r="L17" s="520"/>
    </row>
    <row r="18" spans="1:12" ht="25.5" customHeight="1" thickBot="1" x14ac:dyDescent="0.35">
      <c r="B18" s="21" t="s">
        <v>310</v>
      </c>
      <c r="C18" s="22"/>
      <c r="D18" s="23"/>
      <c r="E18" s="23"/>
      <c r="F18" s="23"/>
      <c r="G18" s="23"/>
      <c r="H18" s="23"/>
      <c r="I18" s="23"/>
      <c r="J18" s="42"/>
      <c r="K18" s="23"/>
      <c r="L18" s="24"/>
    </row>
    <row r="19" spans="1:12" ht="21.75" customHeight="1" thickBot="1" x14ac:dyDescent="0.35">
      <c r="B19" s="33" t="s">
        <v>304</v>
      </c>
      <c r="C19" s="34"/>
      <c r="D19" s="46"/>
      <c r="E19" s="46"/>
      <c r="F19" s="46"/>
      <c r="G19" s="46"/>
      <c r="H19" s="46"/>
      <c r="I19" s="46"/>
      <c r="J19" s="42"/>
      <c r="K19" s="46"/>
      <c r="L19" s="47"/>
    </row>
    <row r="20" spans="1:12" ht="112.5" customHeight="1" thickBot="1" x14ac:dyDescent="0.35">
      <c r="A20" s="7" t="str">
        <f>RIGHT(D20,1)</f>
        <v>*</v>
      </c>
      <c r="B20" s="510" t="s">
        <v>302</v>
      </c>
      <c r="C20" s="510" t="s">
        <v>303</v>
      </c>
      <c r="D20" s="29" t="s">
        <v>325</v>
      </c>
      <c r="E20" s="50" t="s">
        <v>76</v>
      </c>
      <c r="F20" s="513" t="s">
        <v>418</v>
      </c>
      <c r="G20" s="513"/>
      <c r="H20" s="513"/>
      <c r="I20" s="513"/>
      <c r="J20" s="28"/>
      <c r="K20" s="521"/>
      <c r="L20" s="521"/>
    </row>
    <row r="21" spans="1:12" ht="59.25" customHeight="1" thickBot="1" x14ac:dyDescent="0.35">
      <c r="A21" s="7" t="str">
        <f t="shared" ref="A21:A38" si="0">RIGHT(D21,1)</f>
        <v>3</v>
      </c>
      <c r="B21" s="511"/>
      <c r="C21" s="511"/>
      <c r="D21" s="291">
        <v>33</v>
      </c>
      <c r="E21" s="66"/>
      <c r="F21" s="513" t="s">
        <v>507</v>
      </c>
      <c r="G21" s="513"/>
      <c r="H21" s="513"/>
      <c r="I21" s="513"/>
      <c r="J21" s="28"/>
      <c r="K21" s="521"/>
      <c r="L21" s="521"/>
    </row>
    <row r="22" spans="1:12" ht="89.25" customHeight="1" thickBot="1" x14ac:dyDescent="0.35">
      <c r="A22" s="7" t="str">
        <f t="shared" si="0"/>
        <v>*</v>
      </c>
      <c r="B22" s="511"/>
      <c r="C22" s="511"/>
      <c r="D22" s="51" t="s">
        <v>326</v>
      </c>
      <c r="E22" s="50" t="s">
        <v>81</v>
      </c>
      <c r="F22" s="513" t="s">
        <v>421</v>
      </c>
      <c r="G22" s="513"/>
      <c r="H22" s="513"/>
      <c r="I22" s="513"/>
      <c r="J22" s="28"/>
      <c r="K22" s="521"/>
      <c r="L22" s="521"/>
    </row>
    <row r="23" spans="1:12" ht="89.25" customHeight="1" thickBot="1" x14ac:dyDescent="0.35">
      <c r="A23" s="7" t="str">
        <f t="shared" si="0"/>
        <v>5</v>
      </c>
      <c r="B23" s="511"/>
      <c r="C23" s="511"/>
      <c r="D23" s="225">
        <v>35</v>
      </c>
      <c r="E23" s="50" t="s">
        <v>76</v>
      </c>
      <c r="F23" s="513" t="s">
        <v>59</v>
      </c>
      <c r="G23" s="513"/>
      <c r="H23" s="513"/>
      <c r="I23" s="513"/>
      <c r="J23" s="28"/>
      <c r="K23" s="521"/>
      <c r="L23" s="521"/>
    </row>
    <row r="24" spans="1:12" ht="89.25" customHeight="1" thickBot="1" x14ac:dyDescent="0.35">
      <c r="A24" s="7" t="str">
        <f t="shared" si="0"/>
        <v>*</v>
      </c>
      <c r="B24" s="511"/>
      <c r="C24" s="511"/>
      <c r="D24" s="51" t="s">
        <v>306</v>
      </c>
      <c r="E24" s="50" t="s">
        <v>81</v>
      </c>
      <c r="F24" s="523" t="s">
        <v>436</v>
      </c>
      <c r="G24" s="523"/>
      <c r="H24" s="523"/>
      <c r="I24" s="523"/>
      <c r="J24" s="28"/>
      <c r="K24" s="521"/>
      <c r="L24" s="521"/>
    </row>
    <row r="25" spans="1:12" ht="118.5" customHeight="1" thickBot="1" x14ac:dyDescent="0.35">
      <c r="A25" s="7" t="str">
        <f t="shared" si="0"/>
        <v>7</v>
      </c>
      <c r="B25" s="511"/>
      <c r="C25" s="511"/>
      <c r="D25" s="30">
        <v>37</v>
      </c>
      <c r="E25" s="50" t="s">
        <v>76</v>
      </c>
      <c r="F25" s="513" t="s">
        <v>427</v>
      </c>
      <c r="G25" s="513"/>
      <c r="H25" s="513"/>
      <c r="I25" s="513"/>
      <c r="J25" s="28"/>
      <c r="K25" s="521"/>
      <c r="L25" s="521"/>
    </row>
    <row r="26" spans="1:12" ht="89.25" customHeight="1" thickBot="1" x14ac:dyDescent="0.35">
      <c r="A26" s="7" t="str">
        <f t="shared" si="0"/>
        <v>8</v>
      </c>
      <c r="B26" s="511"/>
      <c r="C26" s="511"/>
      <c r="D26" s="30">
        <v>38</v>
      </c>
      <c r="E26" s="50" t="s">
        <v>76</v>
      </c>
      <c r="F26" s="513" t="s">
        <v>508</v>
      </c>
      <c r="G26" s="513"/>
      <c r="H26" s="513"/>
      <c r="I26" s="513"/>
      <c r="J26" s="28"/>
      <c r="K26" s="521"/>
      <c r="L26" s="521"/>
    </row>
    <row r="27" spans="1:12" ht="112.5" customHeight="1" thickBot="1" x14ac:dyDescent="0.35">
      <c r="A27" s="7" t="str">
        <f t="shared" si="0"/>
        <v>*</v>
      </c>
      <c r="B27" s="511"/>
      <c r="C27" s="511"/>
      <c r="D27" s="29" t="s">
        <v>374</v>
      </c>
      <c r="E27" s="50" t="s">
        <v>375</v>
      </c>
      <c r="F27" s="513" t="s">
        <v>422</v>
      </c>
      <c r="G27" s="513"/>
      <c r="H27" s="513"/>
      <c r="I27" s="513"/>
      <c r="J27" s="28"/>
      <c r="K27" s="521"/>
      <c r="L27" s="521"/>
    </row>
    <row r="28" spans="1:12" ht="132.75" customHeight="1" thickBot="1" x14ac:dyDescent="0.35">
      <c r="A28" s="7" t="str">
        <f t="shared" si="0"/>
        <v>*</v>
      </c>
      <c r="B28" s="511"/>
      <c r="C28" s="511"/>
      <c r="D28" s="29" t="s">
        <v>307</v>
      </c>
      <c r="E28" s="50" t="s">
        <v>82</v>
      </c>
      <c r="F28" s="513" t="s">
        <v>423</v>
      </c>
      <c r="G28" s="513"/>
      <c r="H28" s="513"/>
      <c r="I28" s="513"/>
      <c r="J28" s="28"/>
      <c r="K28" s="521"/>
      <c r="L28" s="521"/>
    </row>
    <row r="29" spans="1:12" ht="89.25" customHeight="1" thickBot="1" x14ac:dyDescent="0.35">
      <c r="A29" s="7" t="str">
        <f t="shared" si="0"/>
        <v>1</v>
      </c>
      <c r="B29" s="511"/>
      <c r="C29" s="511"/>
      <c r="D29" s="30">
        <v>41</v>
      </c>
      <c r="E29" s="67"/>
      <c r="F29" s="513" t="s">
        <v>54</v>
      </c>
      <c r="G29" s="513"/>
      <c r="H29" s="513"/>
      <c r="I29" s="513"/>
      <c r="J29" s="28"/>
      <c r="K29" s="521"/>
      <c r="L29" s="521"/>
    </row>
    <row r="30" spans="1:12" ht="64.5" customHeight="1" thickBot="1" x14ac:dyDescent="0.35">
      <c r="A30" s="7" t="str">
        <f t="shared" si="0"/>
        <v>*</v>
      </c>
      <c r="B30" s="511"/>
      <c r="C30" s="511"/>
      <c r="D30" s="29" t="s">
        <v>376</v>
      </c>
      <c r="E30" s="50" t="s">
        <v>82</v>
      </c>
      <c r="F30" s="513" t="s">
        <v>66</v>
      </c>
      <c r="G30" s="513"/>
      <c r="H30" s="513"/>
      <c r="I30" s="513"/>
      <c r="J30" s="28"/>
      <c r="K30" s="521"/>
      <c r="L30" s="521"/>
    </row>
    <row r="31" spans="1:12" ht="89.25" customHeight="1" thickBot="1" x14ac:dyDescent="0.35">
      <c r="A31" s="7" t="str">
        <f t="shared" si="0"/>
        <v>3</v>
      </c>
      <c r="B31" s="511"/>
      <c r="C31" s="512"/>
      <c r="D31" s="30">
        <v>43</v>
      </c>
      <c r="E31" s="66"/>
      <c r="F31" s="513" t="s">
        <v>91</v>
      </c>
      <c r="G31" s="513"/>
      <c r="H31" s="513"/>
      <c r="I31" s="513"/>
      <c r="J31" s="28"/>
      <c r="K31" s="521"/>
      <c r="L31" s="521"/>
    </row>
    <row r="32" spans="1:12" ht="27.75" customHeight="1" thickBot="1" x14ac:dyDescent="0.35">
      <c r="B32" s="511"/>
      <c r="C32" s="35" t="s">
        <v>301</v>
      </c>
      <c r="D32" s="49"/>
      <c r="E32" s="49"/>
      <c r="F32" s="387"/>
      <c r="G32" s="387"/>
      <c r="H32" s="387"/>
      <c r="I32" s="387"/>
      <c r="J32" s="110"/>
      <c r="K32" s="208"/>
      <c r="L32" s="209"/>
    </row>
    <row r="33" spans="1:12" ht="89.25" customHeight="1" thickBot="1" x14ac:dyDescent="0.35">
      <c r="A33" s="7" t="str">
        <f t="shared" si="0"/>
        <v>4</v>
      </c>
      <c r="B33" s="511"/>
      <c r="C33" s="510" t="s">
        <v>301</v>
      </c>
      <c r="D33" s="30">
        <v>44</v>
      </c>
      <c r="E33" s="66"/>
      <c r="F33" s="513" t="s">
        <v>45</v>
      </c>
      <c r="G33" s="513"/>
      <c r="H33" s="513"/>
      <c r="I33" s="513"/>
      <c r="J33" s="28"/>
      <c r="K33" s="521"/>
      <c r="L33" s="521"/>
    </row>
    <row r="34" spans="1:12" ht="89.25" customHeight="1" thickBot="1" x14ac:dyDescent="0.35">
      <c r="A34" s="7" t="str">
        <f t="shared" si="0"/>
        <v>5</v>
      </c>
      <c r="B34" s="511"/>
      <c r="C34" s="511"/>
      <c r="D34" s="30">
        <v>45</v>
      </c>
      <c r="E34" s="66"/>
      <c r="F34" s="513" t="s">
        <v>509</v>
      </c>
      <c r="G34" s="513"/>
      <c r="H34" s="513"/>
      <c r="I34" s="513"/>
      <c r="J34" s="28"/>
      <c r="K34" s="521"/>
      <c r="L34" s="521"/>
    </row>
    <row r="35" spans="1:12" ht="89.25" customHeight="1" thickBot="1" x14ac:dyDescent="0.35">
      <c r="A35" s="7" t="str">
        <f t="shared" si="0"/>
        <v>6</v>
      </c>
      <c r="B35" s="511"/>
      <c r="C35" s="511"/>
      <c r="D35" s="30">
        <v>46</v>
      </c>
      <c r="E35" s="66"/>
      <c r="F35" s="513" t="s">
        <v>50</v>
      </c>
      <c r="G35" s="513"/>
      <c r="H35" s="513"/>
      <c r="I35" s="513"/>
      <c r="J35" s="28"/>
      <c r="K35" s="521"/>
      <c r="L35" s="521"/>
    </row>
    <row r="36" spans="1:12" ht="57.75" customHeight="1" thickBot="1" x14ac:dyDescent="0.35">
      <c r="A36" s="7" t="str">
        <f t="shared" si="0"/>
        <v>7</v>
      </c>
      <c r="B36" s="511"/>
      <c r="C36" s="511"/>
      <c r="D36" s="30">
        <v>47</v>
      </c>
      <c r="E36" s="66"/>
      <c r="F36" s="513" t="s">
        <v>46</v>
      </c>
      <c r="G36" s="513"/>
      <c r="H36" s="513"/>
      <c r="I36" s="513"/>
      <c r="J36" s="28"/>
      <c r="K36" s="521"/>
      <c r="L36" s="521"/>
    </row>
    <row r="37" spans="1:12" ht="89.25" customHeight="1" thickBot="1" x14ac:dyDescent="0.35">
      <c r="A37" s="7" t="str">
        <f t="shared" si="0"/>
        <v>*</v>
      </c>
      <c r="B37" s="511"/>
      <c r="C37" s="511"/>
      <c r="D37" s="29" t="s">
        <v>387</v>
      </c>
      <c r="E37" s="50" t="s">
        <v>81</v>
      </c>
      <c r="F37" s="513" t="s">
        <v>503</v>
      </c>
      <c r="G37" s="513"/>
      <c r="H37" s="513"/>
      <c r="I37" s="513"/>
      <c r="J37" s="28"/>
      <c r="K37" s="521"/>
      <c r="L37" s="521"/>
    </row>
    <row r="38" spans="1:12" ht="89.25" customHeight="1" thickBot="1" x14ac:dyDescent="0.35">
      <c r="A38" s="7" t="str">
        <f t="shared" si="0"/>
        <v>9</v>
      </c>
      <c r="B38" s="512"/>
      <c r="C38" s="512"/>
      <c r="D38" s="30">
        <v>49</v>
      </c>
      <c r="E38" s="50" t="s">
        <v>76</v>
      </c>
      <c r="F38" s="513" t="s">
        <v>47</v>
      </c>
      <c r="G38" s="513"/>
      <c r="H38" s="513"/>
      <c r="I38" s="513"/>
      <c r="J38" s="28"/>
      <c r="K38" s="521"/>
      <c r="L38" s="521"/>
    </row>
  </sheetData>
  <sheetProtection algorithmName="SHA-512" hashValue="d8GFUfgMA6FSgxxD0z7wHp2fMRWOEtbQ1cZ3kTUyfkhEbvBxMv61GvwV66nMxTjVtkc1nwEEoP+FZLMMJAfUcg==" saltValue="hU3x+RDW/zfULRZ68v4aDQ==" spinCount="100000" sheet="1" objects="1" scenarios="1"/>
  <autoFilter ref="J17:J38" xr:uid="{00000000-0001-0000-0200-000000000000}"/>
  <mergeCells count="42">
    <mergeCell ref="K17:L17"/>
    <mergeCell ref="C33:C38"/>
    <mergeCell ref="B20:B38"/>
    <mergeCell ref="C20:C31"/>
    <mergeCell ref="K12:L12"/>
    <mergeCell ref="K30:L30"/>
    <mergeCell ref="F31:I31"/>
    <mergeCell ref="K31:L31"/>
    <mergeCell ref="F20:I20"/>
    <mergeCell ref="K20:L20"/>
    <mergeCell ref="F22:I22"/>
    <mergeCell ref="K22:L22"/>
    <mergeCell ref="F24:I24"/>
    <mergeCell ref="K24:L24"/>
    <mergeCell ref="F17:I17"/>
    <mergeCell ref="F29:I29"/>
    <mergeCell ref="F33:I33"/>
    <mergeCell ref="K33:L33"/>
    <mergeCell ref="F23:I23"/>
    <mergeCell ref="K23:L23"/>
    <mergeCell ref="F21:I21"/>
    <mergeCell ref="K21:L21"/>
    <mergeCell ref="F26:I26"/>
    <mergeCell ref="K26:L26"/>
    <mergeCell ref="F25:I25"/>
    <mergeCell ref="K25:L25"/>
    <mergeCell ref="K29:L29"/>
    <mergeCell ref="F30:I30"/>
    <mergeCell ref="F27:I27"/>
    <mergeCell ref="K27:L27"/>
    <mergeCell ref="F28:I28"/>
    <mergeCell ref="K28:L28"/>
    <mergeCell ref="F38:I38"/>
    <mergeCell ref="K38:L38"/>
    <mergeCell ref="F34:I34"/>
    <mergeCell ref="K34:L34"/>
    <mergeCell ref="F35:I35"/>
    <mergeCell ref="K35:L35"/>
    <mergeCell ref="F36:I36"/>
    <mergeCell ref="K36:L36"/>
    <mergeCell ref="F37:I37"/>
    <mergeCell ref="K37:L37"/>
  </mergeCells>
  <conditionalFormatting sqref="J3:J7">
    <cfRule type="containsText" dxfId="125" priority="22" operator="containsText" text="APPL">
      <formula>NOT(ISERROR(SEARCH("APPL",J3)))</formula>
    </cfRule>
    <cfRule type="containsText" dxfId="124" priority="23" operator="containsText" text="PART">
      <formula>NOT(ISERROR(SEARCH("PART",J3)))</formula>
    </cfRule>
    <cfRule type="endsWith" dxfId="123" priority="24" operator="endsWith" text="NON">
      <formula>RIGHT(J3,LEN("NON"))="NON"</formula>
    </cfRule>
    <cfRule type="containsText" dxfId="122" priority="25" operator="containsText" text="OUI">
      <formula>NOT(ISERROR(SEARCH("OUI",J3)))</formula>
    </cfRule>
  </conditionalFormatting>
  <conditionalFormatting sqref="J20:J31">
    <cfRule type="containsText" dxfId="121" priority="29" operator="containsText" text="APPL">
      <formula>NOT(ISERROR(SEARCH("APPL",J20)))</formula>
    </cfRule>
    <cfRule type="containsText" dxfId="120" priority="30" operator="containsText" text="PART">
      <formula>NOT(ISERROR(SEARCH("PART",J20)))</formula>
    </cfRule>
    <cfRule type="endsWith" dxfId="119" priority="31" operator="endsWith" text="NON">
      <formula>RIGHT(J20,LEN("NON"))="NON"</formula>
    </cfRule>
    <cfRule type="containsText" dxfId="118" priority="32" operator="containsText" text="OUI">
      <formula>NOT(ISERROR(SEARCH("OUI",J20)))</formula>
    </cfRule>
  </conditionalFormatting>
  <conditionalFormatting sqref="J33:J38">
    <cfRule type="containsText" dxfId="117" priority="49" operator="containsText" text="APPL">
      <formula>NOT(ISERROR(SEARCH("APPL",J33)))</formula>
    </cfRule>
    <cfRule type="containsText" dxfId="116" priority="50" operator="containsText" text="PART">
      <formula>NOT(ISERROR(SEARCH("PART",J33)))</formula>
    </cfRule>
    <cfRule type="endsWith" dxfId="115" priority="51" operator="endsWith" text="NON">
      <formula>RIGHT(J33,LEN("NON"))="NON"</formula>
    </cfRule>
    <cfRule type="containsText" dxfId="114" priority="52" operator="containsText" text="OUI">
      <formula>NOT(ISERROR(SEARCH("OUI",J33)))</formula>
    </cfRule>
  </conditionalFormatting>
  <conditionalFormatting sqref="K14:L14">
    <cfRule type="cellIs" dxfId="113" priority="1" operator="lessThan">
      <formula>$Y$13</formula>
    </cfRule>
    <cfRule type="cellIs" dxfId="112" priority="2" operator="lessThan">
      <formula>$Z$13</formula>
    </cfRule>
    <cfRule type="cellIs" dxfId="111" priority="3" operator="greaterThan">
      <formula>$Z$13</formula>
    </cfRule>
  </conditionalFormatting>
  <hyperlinks>
    <hyperlink ref="E20" r:id="rId1" xr:uid="{EA027493-3BD4-462F-8B04-C59F1D02EEEB}"/>
    <hyperlink ref="E22" r:id="rId2" xr:uid="{3C95E511-99F3-4F04-B6B3-39BAD4EBA836}"/>
    <hyperlink ref="E23" r:id="rId3" xr:uid="{9A06C82B-A0F5-490C-8919-F7219417EC49}"/>
    <hyperlink ref="E24" r:id="rId4" xr:uid="{F8595031-DA9E-4148-8E2D-B95D9B4F9519}"/>
    <hyperlink ref="E25" r:id="rId5" xr:uid="{92647793-5E43-407E-8653-45A07F592A02}"/>
    <hyperlink ref="E26" r:id="rId6" xr:uid="{2B93C169-E253-45A5-B0EC-1F28EA071616}"/>
    <hyperlink ref="E30" r:id="rId7" xr:uid="{F854F074-CF0F-4E68-BDF7-B90BE58E311D}"/>
    <hyperlink ref="E37" r:id="rId8" xr:uid="{3C619BE7-8691-4D49-B405-7890A879316A}"/>
    <hyperlink ref="E38" r:id="rId9" xr:uid="{D55AD162-D11A-45D9-9AFD-8F34D540B017}"/>
    <hyperlink ref="E28" r:id="rId10" xr:uid="{389094B2-424E-4824-8F0F-9327BC7EFCE4}"/>
  </hyperlinks>
  <pageMargins left="0.19685039370078741" right="0.19685039370078741" top="0.19685039370078741" bottom="0.19685039370078741" header="0" footer="0"/>
  <pageSetup paperSize="9" scale="32" orientation="portrait" r:id="rId11"/>
  <headerFooter>
    <oddFooter>&amp;L&amp;G&amp;C&amp;18&amp;K08+000Audit de pratiques OMEDIT NAGG
&amp;"-,Gras"Circuit des gaz à usage médical en établissement de santé&amp;R&amp;18&amp;K08+000&amp;P/&amp;N
Version de septembre 2026</oddFooter>
  </headerFooter>
  <rowBreaks count="1" manualBreakCount="1">
    <brk id="32" max="12" man="1"/>
  </rowBreaks>
  <colBreaks count="1" manualBreakCount="1">
    <brk id="3" max="37" man="1"/>
  </colBreaks>
  <drawing r:id="rId12"/>
  <legacyDrawingHF r:id="rId13"/>
  <extLst>
    <ext xmlns:x14="http://schemas.microsoft.com/office/spreadsheetml/2009/9/main" uri="{78C0D931-6437-407d-A8EE-F0AAD7539E65}">
      <x14:conditionalFormattings>
        <x14:conditionalFormatting xmlns:xm="http://schemas.microsoft.com/office/excel/2006/main">
          <x14:cfRule type="containsText" priority="6" operator="containsText" id="{08ABC8FC-D748-4F9A-B968-0646DA9E5127}">
            <xm:f>NOT(ISERROR(SEARCH($AB$1,X1)))</xm:f>
            <xm:f>$AB$1</xm:f>
            <x14:dxf>
              <font>
                <color rgb="FF9C0006"/>
              </font>
              <fill>
                <patternFill>
                  <bgColor rgb="FFFFC7CE"/>
                </patternFill>
              </fill>
            </x14:dxf>
          </x14:cfRule>
          <xm:sqref>X1:Y8 X12:Y12 X13 X14:Y1048576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65A5765-C043-4C51-85C2-F8F5DFE95C75}">
          <x14:formula1>
            <xm:f>'Liste '!$O$4:$O$7</xm:f>
          </x14:formula1>
          <xm:sqref>J20:J31 J33:J38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E83E4"/>
    <pageSetUpPr fitToPage="1"/>
  </sheetPr>
  <dimension ref="A1:AM60"/>
  <sheetViews>
    <sheetView zoomScale="70" zoomScaleNormal="70" zoomScaleSheetLayoutView="70" workbookViewId="0">
      <pane ySplit="23" topLeftCell="A24" activePane="bottomLeft" state="frozen"/>
      <selection activeCell="C34" sqref="C34:H34"/>
      <selection pane="bottomLeft" activeCell="F38" sqref="F38:I38"/>
    </sheetView>
  </sheetViews>
  <sheetFormatPr baseColWidth="10" defaultColWidth="11.5703125" defaultRowHeight="18.75" outlineLevelRow="2" outlineLevelCol="1" x14ac:dyDescent="0.3"/>
  <cols>
    <col min="1" max="1" width="3.140625" style="7" customWidth="1"/>
    <col min="2" max="2" width="11.5703125" style="7" customWidth="1"/>
    <col min="3" max="3" width="11.7109375" style="7" customWidth="1"/>
    <col min="4" max="4" width="10.28515625" style="4" customWidth="1"/>
    <col min="5" max="5" width="34.28515625" style="4" customWidth="1"/>
    <col min="6" max="9" width="17.7109375" style="4" customWidth="1"/>
    <col min="10" max="13" width="17.28515625" style="48" customWidth="1"/>
    <col min="14" max="14" width="21.5703125" style="236" customWidth="1"/>
    <col min="15" max="21" width="21.5703125" style="137" customWidth="1"/>
    <col min="22" max="22" width="8" style="4" customWidth="1"/>
    <col min="23" max="33" width="48" style="4" customWidth="1" outlineLevel="1"/>
    <col min="34" max="34" width="10.28515625" style="4" customWidth="1"/>
    <col min="35" max="35" width="32.42578125" style="227" customWidth="1"/>
    <col min="36" max="36" width="11.5703125" style="227" customWidth="1"/>
    <col min="37" max="46" width="11.5703125" style="4" customWidth="1"/>
    <col min="47" max="16384" width="11.5703125" style="4"/>
  </cols>
  <sheetData>
    <row r="1" spans="1:39" hidden="1" outlineLevel="1" x14ac:dyDescent="0.3">
      <c r="N1" s="236" t="str">
        <f>IF(N2=0,"non","oui")</f>
        <v>non</v>
      </c>
      <c r="P1" s="236" t="str">
        <f>IF(P2=0,"non","oui")</f>
        <v>non</v>
      </c>
      <c r="R1" s="236" t="str">
        <f>IF(R2=0,"non","oui")</f>
        <v>non</v>
      </c>
      <c r="T1" s="236" t="str">
        <f>IF(T2=0,"non","oui")</f>
        <v>non</v>
      </c>
    </row>
    <row r="2" spans="1:39" ht="56.25" hidden="1" outlineLevel="1" x14ac:dyDescent="0.3">
      <c r="K2" s="301" t="s">
        <v>438</v>
      </c>
      <c r="M2" s="294" t="s">
        <v>437</v>
      </c>
      <c r="N2" s="295">
        <f>'3 - Établissement'!E21</f>
        <v>0</v>
      </c>
      <c r="O2" s="229"/>
      <c r="P2" s="229">
        <f>'3 - Établissement'!K21</f>
        <v>0</v>
      </c>
      <c r="Q2" s="229"/>
      <c r="R2" s="229">
        <f>'3 - Établissement'!E25</f>
        <v>0</v>
      </c>
      <c r="S2" s="229"/>
      <c r="T2" s="229">
        <f>'3 - Établissement'!K25</f>
        <v>0</v>
      </c>
      <c r="U2" s="229"/>
    </row>
    <row r="3" spans="1:39" ht="37.5" hidden="1" outlineLevel="2" x14ac:dyDescent="0.3">
      <c r="M3" s="48" t="s">
        <v>122</v>
      </c>
      <c r="N3" s="20">
        <f>IF(N1="non",0,SUM(N7:N10))</f>
        <v>0</v>
      </c>
      <c r="O3" s="4"/>
      <c r="P3" s="20">
        <f>IF(P1="non",0,SUM(P7:P10))</f>
        <v>0</v>
      </c>
      <c r="Q3" s="4"/>
      <c r="R3" s="20">
        <f>IF(R1="non",0,SUM(R7:R10))</f>
        <v>0</v>
      </c>
      <c r="S3" s="4"/>
      <c r="T3" s="20">
        <f>IF(T1="non",0,SUM(T7:T10))</f>
        <v>0</v>
      </c>
      <c r="U3" s="4"/>
    </row>
    <row r="4" spans="1:39" hidden="1" outlineLevel="2" x14ac:dyDescent="0.3">
      <c r="N4" s="20" t="s">
        <v>102</v>
      </c>
      <c r="O4" s="4"/>
      <c r="P4" s="4"/>
      <c r="Q4" s="4"/>
      <c r="R4" s="4"/>
      <c r="S4" s="4"/>
      <c r="T4" s="4"/>
      <c r="U4" s="4"/>
      <c r="AH4" s="4" t="e">
        <f t="shared" ref="AH4:AH11" ca="1" si="0">_xlfn.FORMULATEXT(N4)</f>
        <v>#N/A</v>
      </c>
      <c r="AI4" s="227" t="e">
        <f t="shared" ref="AI4:AI11" ca="1" si="1">_xlfn.FORMULATEXT(O4)</f>
        <v>#N/A</v>
      </c>
      <c r="AJ4" s="227" t="e">
        <f t="shared" ref="AJ4:AJ11" ca="1" si="2">_xlfn.FORMULATEXT(P4)</f>
        <v>#N/A</v>
      </c>
      <c r="AK4" s="4" t="e">
        <f t="shared" ref="AK4:AK11" ca="1" si="3">_xlfn.FORMULATEXT(Q4)</f>
        <v>#N/A</v>
      </c>
      <c r="AL4" s="4" t="e">
        <f t="shared" ref="AL4:AL11" ca="1" si="4">_xlfn.FORMULATEXT(R4)</f>
        <v>#N/A</v>
      </c>
      <c r="AM4" s="4" t="e">
        <f t="shared" ref="AM4:AM11" ca="1" si="5">_xlfn.FORMULATEXT(S4)</f>
        <v>#N/A</v>
      </c>
    </row>
    <row r="5" spans="1:39" hidden="1" outlineLevel="2" x14ac:dyDescent="0.3">
      <c r="L5" s="16"/>
      <c r="M5" s="16"/>
      <c r="N5" s="11">
        <f>MAX(D:D)-('5 - PUI et autre local'!K1+'4 - Politique'!$K$1)</f>
        <v>30</v>
      </c>
      <c r="O5" s="11">
        <f>COUNTIF(A$26:A$58,"~*")</f>
        <v>11</v>
      </c>
      <c r="P5" s="11">
        <f t="shared" ref="P5:U5" si="6">N5</f>
        <v>30</v>
      </c>
      <c r="Q5" s="11">
        <f t="shared" si="6"/>
        <v>11</v>
      </c>
      <c r="R5" s="11">
        <f t="shared" si="6"/>
        <v>30</v>
      </c>
      <c r="S5" s="11">
        <f t="shared" si="6"/>
        <v>11</v>
      </c>
      <c r="T5" s="11">
        <f t="shared" si="6"/>
        <v>30</v>
      </c>
      <c r="U5" s="11">
        <f t="shared" si="6"/>
        <v>11</v>
      </c>
      <c r="AH5" s="4" t="str">
        <f t="shared" ca="1" si="0"/>
        <v>=MAX(D:D)-('5 - PUI et autre local'!K1+'4 - Politique'!$K$1)</v>
      </c>
      <c r="AI5" s="227" t="str">
        <f t="shared" ca="1" si="1"/>
        <v>=NB.SI(A$26:A$58;"~*")</v>
      </c>
      <c r="AJ5" s="227" t="str">
        <f t="shared" ca="1" si="2"/>
        <v>=N5</v>
      </c>
      <c r="AK5" s="4" t="str">
        <f t="shared" ca="1" si="3"/>
        <v>=O5</v>
      </c>
      <c r="AL5" s="4" t="str">
        <f t="shared" ca="1" si="4"/>
        <v>=P5</v>
      </c>
      <c r="AM5" s="4" t="str">
        <f t="shared" ca="1" si="5"/>
        <v>=Q5</v>
      </c>
    </row>
    <row r="6" spans="1:39" hidden="1" outlineLevel="2" x14ac:dyDescent="0.3">
      <c r="L6" s="16"/>
      <c r="M6" s="16"/>
      <c r="N6" s="11" t="s">
        <v>100</v>
      </c>
      <c r="O6" s="11" t="s">
        <v>99</v>
      </c>
      <c r="P6" s="11" t="s">
        <v>100</v>
      </c>
      <c r="Q6" s="11" t="s">
        <v>99</v>
      </c>
      <c r="R6" s="11" t="s">
        <v>100</v>
      </c>
      <c r="S6" s="11" t="s">
        <v>99</v>
      </c>
      <c r="T6" s="11" t="s">
        <v>100</v>
      </c>
      <c r="U6" s="11" t="s">
        <v>99</v>
      </c>
      <c r="AH6" s="4" t="e">
        <f t="shared" ca="1" si="0"/>
        <v>#N/A</v>
      </c>
      <c r="AI6" s="227" t="e">
        <f t="shared" ca="1" si="1"/>
        <v>#N/A</v>
      </c>
      <c r="AJ6" s="227" t="e">
        <f t="shared" ca="1" si="2"/>
        <v>#N/A</v>
      </c>
      <c r="AK6" s="4" t="e">
        <f t="shared" ca="1" si="3"/>
        <v>#N/A</v>
      </c>
      <c r="AL6" s="4" t="e">
        <f t="shared" ca="1" si="4"/>
        <v>#N/A</v>
      </c>
      <c r="AM6" s="4" t="e">
        <f t="shared" ca="1" si="5"/>
        <v>#N/A</v>
      </c>
    </row>
    <row r="7" spans="1:39" hidden="1" outlineLevel="2" x14ac:dyDescent="0.3">
      <c r="L7" s="52" t="s">
        <v>25</v>
      </c>
      <c r="M7" s="52"/>
      <c r="N7" s="11">
        <f>COUNTIF(J$26:J$58,$L7)</f>
        <v>0</v>
      </c>
      <c r="O7" s="13">
        <f>COUNTIFS(J$26:J$58,L7,$A$26:$A$58,"~*")</f>
        <v>0</v>
      </c>
      <c r="P7" s="11">
        <f>COUNTIF(K$26:K$58,$L7)</f>
        <v>0</v>
      </c>
      <c r="Q7" s="13">
        <f>COUNTIFS(K$26:K$58,L7,$A$26:$A$58,"~*")</f>
        <v>0</v>
      </c>
      <c r="R7" s="11">
        <f>COUNTIF(L$26:L$58,$L7)</f>
        <v>0</v>
      </c>
      <c r="S7" s="13">
        <f>COUNTIFS(L$26:L$58,L7,$A$26:$A$58,"~*")</f>
        <v>0</v>
      </c>
      <c r="T7" s="11">
        <f>COUNTIF(M$26:M$58,$L7)</f>
        <v>0</v>
      </c>
      <c r="U7" s="13">
        <f>COUNTIFS(M$26:M$58,L7,$A$26:$A$58,"~*")</f>
        <v>0</v>
      </c>
      <c r="AH7" s="4" t="str">
        <f t="shared" ca="1" si="0"/>
        <v>=NB.SI(J$26:J$58;$L7)</v>
      </c>
      <c r="AI7" s="227" t="str">
        <f t="shared" ca="1" si="1"/>
        <v>=NB.SI.ENS(J$26:J$58;L7;$A$26:$A$58;"~*")</v>
      </c>
      <c r="AJ7" s="227" t="str">
        <f t="shared" ca="1" si="2"/>
        <v>=NB.SI(K$26:K$58;$L7)</v>
      </c>
      <c r="AK7" s="4" t="str">
        <f t="shared" ca="1" si="3"/>
        <v>=NB.SI.ENS(K$26:K$58;L7;$A$26:$A$58;"~*")</v>
      </c>
      <c r="AL7" s="4" t="str">
        <f t="shared" ca="1" si="4"/>
        <v>=NB.SI(L$26:L$58;$L7)</v>
      </c>
      <c r="AM7" s="4" t="str">
        <f t="shared" ca="1" si="5"/>
        <v>=NB.SI.ENS(L$26:L$58;L7;$A$26:$A$58;"~*")</v>
      </c>
    </row>
    <row r="8" spans="1:39" ht="15" hidden="1" customHeight="1" outlineLevel="2" x14ac:dyDescent="0.3">
      <c r="L8" s="53" t="s">
        <v>26</v>
      </c>
      <c r="M8" s="53"/>
      <c r="N8" s="11">
        <f>COUNTIF(J$26:J$58,$L8)</f>
        <v>0</v>
      </c>
      <c r="O8" s="13">
        <f>COUNTIFS(J$26:J$58,L8,$A$26:$A$58,"~*")</f>
        <v>0</v>
      </c>
      <c r="P8" s="11">
        <f>COUNTIF(K$26:K$58,$L8)</f>
        <v>0</v>
      </c>
      <c r="Q8" s="13">
        <f>COUNTIFS(K$26:K$58,L8,$A$26:$A$58,"~*")</f>
        <v>0</v>
      </c>
      <c r="R8" s="11">
        <f>COUNTIF(L$26:L$58,$L8)</f>
        <v>0</v>
      </c>
      <c r="S8" s="13">
        <f>COUNTIFS(L$26:L$58,L8,$A$26:$A$58,"~*")</f>
        <v>0</v>
      </c>
      <c r="T8" s="11">
        <f>COUNTIF(M$26:M$58,$L8)</f>
        <v>0</v>
      </c>
      <c r="U8" s="13">
        <f>COUNTIFS(M$26:M$58,L8,$A$26:$A$58,"~*")</f>
        <v>0</v>
      </c>
      <c r="AH8" s="4" t="str">
        <f t="shared" ca="1" si="0"/>
        <v>=NB.SI(J$26:J$58;$L8)</v>
      </c>
      <c r="AI8" s="227" t="str">
        <f t="shared" ca="1" si="1"/>
        <v>=NB.SI.ENS(J$26:J$58;L8;$A$26:$A$58;"~*")</v>
      </c>
      <c r="AJ8" s="227" t="str">
        <f t="shared" ca="1" si="2"/>
        <v>=NB.SI(K$26:K$58;$L8)</v>
      </c>
      <c r="AK8" s="4" t="str">
        <f t="shared" ca="1" si="3"/>
        <v>=NB.SI.ENS(K$26:K$58;L8;$A$26:$A$58;"~*")</v>
      </c>
      <c r="AL8" s="4" t="str">
        <f t="shared" ca="1" si="4"/>
        <v>=NB.SI(L$26:L$58;$L8)</v>
      </c>
      <c r="AM8" s="4" t="str">
        <f t="shared" ca="1" si="5"/>
        <v>=NB.SI.ENS(L$26:L$58;L8;$A$26:$A$58;"~*")</v>
      </c>
    </row>
    <row r="9" spans="1:39" ht="30.75" hidden="1" customHeight="1" outlineLevel="2" x14ac:dyDescent="0.3">
      <c r="E9" s="54"/>
      <c r="L9" s="55" t="s">
        <v>27</v>
      </c>
      <c r="M9" s="55"/>
      <c r="N9" s="11">
        <f>COUNTIF(J$26:J$58,$L9)</f>
        <v>0</v>
      </c>
      <c r="O9" s="13">
        <f>COUNTIFS(J$26:J$58,L9,$A$26:$A$58,"~*")</f>
        <v>0</v>
      </c>
      <c r="P9" s="11">
        <f>COUNTIF(K$26:K$58,$L9)</f>
        <v>0</v>
      </c>
      <c r="Q9" s="13">
        <f>COUNTIFS(K$26:K$58,L9,$A$26:$A$58,"~*")</f>
        <v>0</v>
      </c>
      <c r="R9" s="11">
        <f>COUNTIF(L$26:L$58,$L9)</f>
        <v>0</v>
      </c>
      <c r="S9" s="13">
        <f>COUNTIFS(L$26:L$58,L9,$A$26:$A$58,"~*")</f>
        <v>0</v>
      </c>
      <c r="T9" s="11">
        <f>COUNTIF(M$26:M$58,$L9)</f>
        <v>0</v>
      </c>
      <c r="U9" s="13">
        <f>COUNTIFS(M$26:M$58,L9,$A$26:$A$58,"~*")</f>
        <v>0</v>
      </c>
      <c r="AH9" s="4" t="str">
        <f t="shared" ca="1" si="0"/>
        <v>=NB.SI(J$26:J$58;$L9)</v>
      </c>
      <c r="AI9" s="227" t="str">
        <f t="shared" ca="1" si="1"/>
        <v>=NB.SI.ENS(J$26:J$58;L9;$A$26:$A$58;"~*")</v>
      </c>
      <c r="AJ9" s="227" t="str">
        <f t="shared" ca="1" si="2"/>
        <v>=NB.SI(K$26:K$58;$L9)</v>
      </c>
      <c r="AK9" s="4" t="str">
        <f t="shared" ca="1" si="3"/>
        <v>=NB.SI.ENS(K$26:K$58;L9;$A$26:$A$58;"~*")</v>
      </c>
      <c r="AL9" s="4" t="str">
        <f t="shared" ca="1" si="4"/>
        <v>=NB.SI(L$26:L$58;$L9)</v>
      </c>
      <c r="AM9" s="4" t="str">
        <f t="shared" ca="1" si="5"/>
        <v>=NB.SI.ENS(L$26:L$58;L9;$A$26:$A$58;"~*")</v>
      </c>
    </row>
    <row r="10" spans="1:39" hidden="1" outlineLevel="2" x14ac:dyDescent="0.3">
      <c r="D10" s="54"/>
      <c r="E10" s="54"/>
      <c r="L10" s="71" t="s">
        <v>32</v>
      </c>
      <c r="M10" s="71"/>
      <c r="N10" s="11">
        <f>COUNTIF(J$26:J$58,$L10)</f>
        <v>0</v>
      </c>
      <c r="O10" s="13">
        <f>COUNTIFS(J$26:J$58,L10,$A$26:$A$58,"~*")</f>
        <v>0</v>
      </c>
      <c r="P10" s="11">
        <f>COUNTIF(K$26:K$58,$L10)</f>
        <v>0</v>
      </c>
      <c r="Q10" s="13">
        <f>COUNTIFS(K$26:K$58,L10,$A$26:$A$58,"~*")</f>
        <v>0</v>
      </c>
      <c r="R10" s="11">
        <f>COUNTIF(L$26:L$58,$L10)</f>
        <v>0</v>
      </c>
      <c r="S10" s="13">
        <f>COUNTIFS(L$26:L$58,L10,$A$26:$A$58,"~*")</f>
        <v>0</v>
      </c>
      <c r="T10" s="11">
        <f>COUNTIF(M$26:M$58,$L10)</f>
        <v>0</v>
      </c>
      <c r="U10" s="13">
        <f>COUNTIFS(M$26:M$58,L10,$A$26:$A$58,"~*")</f>
        <v>0</v>
      </c>
      <c r="AH10" s="4" t="str">
        <f t="shared" ca="1" si="0"/>
        <v>=NB.SI(J$26:J$58;$L10)</v>
      </c>
      <c r="AI10" s="227" t="str">
        <f t="shared" ca="1" si="1"/>
        <v>=NB.SI.ENS(J$26:J$58;L10;$A$26:$A$58;"~*")</v>
      </c>
      <c r="AJ10" s="227" t="str">
        <f t="shared" ca="1" si="2"/>
        <v>=NB.SI(K$26:K$58;$L10)</v>
      </c>
      <c r="AK10" s="4" t="str">
        <f t="shared" ca="1" si="3"/>
        <v>=NB.SI.ENS(K$26:K$58;L10;$A$26:$A$58;"~*")</v>
      </c>
      <c r="AL10" s="4" t="str">
        <f t="shared" ca="1" si="4"/>
        <v>=NB.SI(L$26:L$58;$L10)</v>
      </c>
      <c r="AM10" s="4" t="str">
        <f t="shared" ca="1" si="5"/>
        <v>=NB.SI.ENS(L$26:L$58;L10;$A$26:$A$58;"~*")</v>
      </c>
    </row>
    <row r="11" spans="1:39" hidden="1" outlineLevel="2" x14ac:dyDescent="0.3">
      <c r="L11" s="71"/>
      <c r="M11" s="71"/>
      <c r="N11" s="11">
        <f>N5-SUM(N7:N10)</f>
        <v>30</v>
      </c>
      <c r="O11" s="11">
        <f t="shared" ref="O11:S11" si="7">O5-SUM(O7:O10)</f>
        <v>11</v>
      </c>
      <c r="P11" s="11">
        <f t="shared" si="7"/>
        <v>30</v>
      </c>
      <c r="Q11" s="11">
        <f t="shared" si="7"/>
        <v>11</v>
      </c>
      <c r="R11" s="11">
        <f t="shared" si="7"/>
        <v>30</v>
      </c>
      <c r="S11" s="11">
        <f t="shared" si="7"/>
        <v>11</v>
      </c>
      <c r="T11" s="11">
        <f t="shared" ref="T11" si="8">T5-SUM(T7:T10)</f>
        <v>30</v>
      </c>
      <c r="U11" s="11">
        <f t="shared" ref="U11" si="9">U5-SUM(U7:U10)</f>
        <v>11</v>
      </c>
      <c r="AH11" s="4" t="str">
        <f t="shared" ca="1" si="0"/>
        <v>=N5-SOMME(N7:N10)</v>
      </c>
      <c r="AI11" s="227" t="str">
        <f t="shared" ca="1" si="1"/>
        <v>=O5-SOMME(O7:O10)</v>
      </c>
      <c r="AJ11" s="227" t="str">
        <f t="shared" ca="1" si="2"/>
        <v>=P5-SOMME(P7:P10)</v>
      </c>
      <c r="AK11" s="4" t="str">
        <f t="shared" ca="1" si="3"/>
        <v>=Q5-SOMME(Q7:Q10)</v>
      </c>
      <c r="AL11" s="4" t="str">
        <f t="shared" ca="1" si="4"/>
        <v>=R5-SOMME(R7:R10)</v>
      </c>
      <c r="AM11" s="4" t="str">
        <f t="shared" ca="1" si="5"/>
        <v>=S5-SOMME(S7:S10)</v>
      </c>
    </row>
    <row r="12" spans="1:39" ht="15.75" customHeight="1" collapsed="1" x14ac:dyDescent="0.3">
      <c r="K12" s="58"/>
      <c r="L12" s="58"/>
      <c r="M12" s="58"/>
      <c r="N12" s="4"/>
      <c r="O12" s="4"/>
      <c r="P12" s="4"/>
      <c r="Q12" s="4"/>
      <c r="R12" s="4"/>
      <c r="S12" s="4"/>
      <c r="T12" s="4"/>
      <c r="U12" s="4"/>
    </row>
    <row r="13" spans="1:39" s="78" customFormat="1" ht="31.5" x14ac:dyDescent="0.3">
      <c r="A13" s="243"/>
      <c r="B13" s="428" t="s">
        <v>398</v>
      </c>
      <c r="L13" s="226"/>
      <c r="M13" s="226"/>
      <c r="N13" s="226"/>
      <c r="O13" s="226"/>
      <c r="P13" s="226"/>
      <c r="Q13" s="4"/>
      <c r="R13" s="226"/>
      <c r="S13" s="226"/>
      <c r="T13" s="226"/>
      <c r="U13" s="226"/>
      <c r="V13" s="226"/>
      <c r="W13" s="226"/>
      <c r="X13" s="226"/>
      <c r="Y13" s="226"/>
      <c r="Z13" s="226"/>
      <c r="AA13" s="226"/>
      <c r="AB13" s="226"/>
      <c r="AC13" s="226"/>
      <c r="AD13" s="226"/>
      <c r="AE13" s="226"/>
      <c r="AF13" s="226"/>
      <c r="AG13" s="226"/>
    </row>
    <row r="14" spans="1:39" s="78" customFormat="1" ht="15.75" thickBot="1" x14ac:dyDescent="0.3">
      <c r="A14" s="243"/>
      <c r="B14" s="358"/>
      <c r="L14" s="226"/>
      <c r="M14" s="226"/>
      <c r="N14" s="226"/>
      <c r="O14" s="226"/>
      <c r="P14" s="226"/>
      <c r="Q14" s="226"/>
      <c r="R14" s="226"/>
      <c r="S14" s="226"/>
      <c r="T14" s="226"/>
      <c r="U14" s="226"/>
      <c r="V14" s="226"/>
      <c r="W14" s="226"/>
      <c r="X14" s="226"/>
      <c r="Y14" s="226"/>
      <c r="Z14" s="226"/>
      <c r="AA14" s="226"/>
      <c r="AB14" s="226"/>
      <c r="AC14" s="226"/>
      <c r="AD14" s="226"/>
      <c r="AE14" s="226"/>
      <c r="AF14" s="226"/>
      <c r="AG14" s="226"/>
    </row>
    <row r="15" spans="1:39" ht="21" customHeight="1" thickBot="1" x14ac:dyDescent="0.35">
      <c r="B15" s="7" t="s">
        <v>322</v>
      </c>
      <c r="K15" s="58"/>
      <c r="L15" s="58"/>
      <c r="M15" s="58"/>
      <c r="N15" s="526" t="s">
        <v>101</v>
      </c>
      <c r="O15" s="526"/>
      <c r="P15" s="526"/>
      <c r="Q15" s="526"/>
      <c r="R15" s="526"/>
      <c r="S15" s="526"/>
      <c r="T15" s="526"/>
      <c r="U15" s="526"/>
    </row>
    <row r="16" spans="1:39" ht="28.9" customHeight="1" thickBot="1" x14ac:dyDescent="0.35">
      <c r="B16" s="428" t="s">
        <v>517</v>
      </c>
      <c r="J16" s="58"/>
      <c r="K16" s="58"/>
      <c r="L16" s="58"/>
      <c r="M16" s="58"/>
      <c r="N16" s="525" t="s">
        <v>102</v>
      </c>
      <c r="O16" s="525"/>
      <c r="P16" s="525" t="s">
        <v>103</v>
      </c>
      <c r="Q16" s="525"/>
      <c r="R16" s="525" t="s">
        <v>104</v>
      </c>
      <c r="S16" s="525"/>
      <c r="T16" s="525" t="s">
        <v>121</v>
      </c>
      <c r="U16" s="525"/>
    </row>
    <row r="17" spans="1:36" ht="57" thickBot="1" x14ac:dyDescent="0.35">
      <c r="B17" s="68"/>
      <c r="K17" s="58"/>
      <c r="L17" s="58"/>
      <c r="M17" s="58"/>
      <c r="N17" s="64" t="str">
        <f>"Questions de l'onglet ("&amp;SUM(N7:N10)&amp;"/"&amp;N5&amp;")"</f>
        <v>Questions de l'onglet (0/30)</v>
      </c>
      <c r="O17" s="64" t="str">
        <f>"Questions obligatoires de l'onglet ("&amp;SUM(O7:O10)&amp;"/"&amp;O5&amp;")"</f>
        <v>Questions obligatoires de l'onglet (0/11)</v>
      </c>
      <c r="P17" s="64" t="str">
        <f>"Questions de l'onglet ("&amp;SUM(P7:P10)&amp;"/"&amp;P5&amp;")"</f>
        <v>Questions de l'onglet (0/30)</v>
      </c>
      <c r="Q17" s="64" t="str">
        <f>"Questions obligatoires de l'onglet ("&amp;SUM(Q7:Q10)&amp;"/"&amp;Q5&amp;")"</f>
        <v>Questions obligatoires de l'onglet (0/11)</v>
      </c>
      <c r="R17" s="64" t="str">
        <f>"Questions de l'onglet ("&amp;SUM(R7:R10)&amp;"/"&amp;R5&amp;")"</f>
        <v>Questions de l'onglet (0/30)</v>
      </c>
      <c r="S17" s="64" t="str">
        <f>"Questions obligatoires de l'onglet ("&amp;SUM(S7:S10)&amp;"/"&amp;S5&amp;")"</f>
        <v>Questions obligatoires de l'onglet (0/11)</v>
      </c>
      <c r="T17" s="64" t="str">
        <f>"Questions de l'onglet ("&amp;SUM(T7:T10)&amp;"/"&amp;T5&amp;")"</f>
        <v>Questions de l'onglet (0/30)</v>
      </c>
      <c r="U17" s="64" t="str">
        <f>"Questions obligatoires de l'onglet ("&amp;SUM(U7:U10)&amp;"/"&amp;U5&amp;")"</f>
        <v>Questions obligatoires de l'onglet (0/11)</v>
      </c>
      <c r="AI17" s="237">
        <v>0.5</v>
      </c>
      <c r="AJ17" s="237">
        <v>0.8</v>
      </c>
    </row>
    <row r="18" spans="1:36" ht="19.5" thickBot="1" x14ac:dyDescent="0.35">
      <c r="B18" s="241"/>
      <c r="J18" s="531" t="s">
        <v>523</v>
      </c>
      <c r="K18" s="531"/>
      <c r="L18" s="531"/>
      <c r="M18" s="531"/>
      <c r="N18" s="65">
        <f>SUM(N7:N10)/N5</f>
        <v>0</v>
      </c>
      <c r="O18" s="65">
        <f>SUM(O7:O10)/O5</f>
        <v>0</v>
      </c>
      <c r="P18" s="65">
        <f t="shared" ref="P18:U18" si="10">SUM(P7:P10)/P5</f>
        <v>0</v>
      </c>
      <c r="Q18" s="65">
        <f t="shared" si="10"/>
        <v>0</v>
      </c>
      <c r="R18" s="65">
        <f t="shared" si="10"/>
        <v>0</v>
      </c>
      <c r="S18" s="65">
        <f t="shared" si="10"/>
        <v>0</v>
      </c>
      <c r="T18" s="65">
        <f t="shared" si="10"/>
        <v>0</v>
      </c>
      <c r="U18" s="65">
        <f t="shared" si="10"/>
        <v>0</v>
      </c>
    </row>
    <row r="19" spans="1:36" ht="18" customHeight="1" x14ac:dyDescent="0.3">
      <c r="D19" s="19" t="s">
        <v>85</v>
      </c>
      <c r="E19" s="54"/>
      <c r="J19" s="531"/>
      <c r="K19" s="531"/>
      <c r="L19" s="531"/>
      <c r="M19" s="531"/>
      <c r="N19" s="4"/>
      <c r="O19" s="4"/>
      <c r="P19" s="4"/>
      <c r="Q19" s="4"/>
      <c r="R19" s="4"/>
      <c r="S19" s="4"/>
      <c r="T19" s="4"/>
      <c r="U19" s="4"/>
    </row>
    <row r="20" spans="1:36" ht="18" customHeight="1" thickBot="1" x14ac:dyDescent="0.35">
      <c r="D20" s="19"/>
      <c r="E20" s="54"/>
      <c r="J20" s="532"/>
      <c r="K20" s="532"/>
      <c r="L20" s="532"/>
      <c r="M20" s="532"/>
      <c r="N20" s="293"/>
      <c r="O20" s="4"/>
      <c r="P20" s="4"/>
      <c r="Q20" s="4"/>
      <c r="R20" s="4"/>
      <c r="S20" s="4"/>
      <c r="T20" s="4"/>
      <c r="U20" s="4"/>
    </row>
    <row r="21" spans="1:36" ht="26.65" customHeight="1" thickBot="1" x14ac:dyDescent="0.35">
      <c r="B21" s="538" t="s">
        <v>415</v>
      </c>
      <c r="C21" s="538" t="s">
        <v>295</v>
      </c>
      <c r="D21" s="538" t="s">
        <v>51</v>
      </c>
      <c r="E21" s="538" t="s">
        <v>308</v>
      </c>
      <c r="F21" s="535" t="s">
        <v>496</v>
      </c>
      <c r="G21" s="535"/>
      <c r="H21" s="535"/>
      <c r="I21" s="535"/>
      <c r="J21" s="72"/>
      <c r="K21" s="57" t="s">
        <v>315</v>
      </c>
      <c r="L21" s="72"/>
      <c r="M21" s="73"/>
      <c r="N21" s="299"/>
      <c r="O21" s="300"/>
      <c r="P21" s="69"/>
      <c r="Q21" s="69" t="s">
        <v>0</v>
      </c>
      <c r="R21" s="69"/>
      <c r="S21" s="69"/>
      <c r="T21" s="69"/>
      <c r="U21" s="70"/>
    </row>
    <row r="22" spans="1:36" s="77" customFormat="1" ht="77.25" customHeight="1" thickBot="1" x14ac:dyDescent="0.3">
      <c r="A22" s="76"/>
      <c r="B22" s="539"/>
      <c r="C22" s="539"/>
      <c r="D22" s="539"/>
      <c r="E22" s="539"/>
      <c r="F22" s="536"/>
      <c r="G22" s="536"/>
      <c r="H22" s="536"/>
      <c r="I22" s="536"/>
      <c r="J22" s="303" t="s">
        <v>316</v>
      </c>
      <c r="K22" s="303" t="s">
        <v>317</v>
      </c>
      <c r="L22" s="303" t="s">
        <v>318</v>
      </c>
      <c r="M22" s="303" t="s">
        <v>319</v>
      </c>
      <c r="N22" s="533" t="s">
        <v>518</v>
      </c>
      <c r="O22" s="534"/>
      <c r="P22" s="533" t="s">
        <v>317</v>
      </c>
      <c r="Q22" s="534"/>
      <c r="R22" s="533" t="s">
        <v>519</v>
      </c>
      <c r="S22" s="534"/>
      <c r="T22" s="533" t="s">
        <v>319</v>
      </c>
      <c r="U22" s="534"/>
      <c r="AI22" s="240"/>
      <c r="AJ22" s="240"/>
    </row>
    <row r="23" spans="1:36" s="297" customFormat="1" ht="52.15" customHeight="1" thickBot="1" x14ac:dyDescent="0.35">
      <c r="A23" s="296"/>
      <c r="B23" s="540"/>
      <c r="C23" s="540"/>
      <c r="D23" s="540"/>
      <c r="E23" s="540"/>
      <c r="F23" s="537"/>
      <c r="G23" s="537"/>
      <c r="H23" s="537"/>
      <c r="I23" s="537"/>
      <c r="J23" s="302" t="str">
        <f>IF(N2=0,"nom de service non renseigné",N2)</f>
        <v>nom de service non renseigné</v>
      </c>
      <c r="K23" s="302" t="str">
        <f>IF(P2=0,"nom de service non renseigné",P2)</f>
        <v>nom de service non renseigné</v>
      </c>
      <c r="L23" s="302" t="str">
        <f>IF(R2=0,"nom de service non renseigné",R2)</f>
        <v>nom de service non renseigné</v>
      </c>
      <c r="M23" s="302" t="str">
        <f>IF(T2=0,"nom de service non renseigné",T2)</f>
        <v>nom de service non renseigné</v>
      </c>
      <c r="N23" s="541" t="str">
        <f>IF(N2=0,"nom de service non renseigné",N2)</f>
        <v>nom de service non renseigné</v>
      </c>
      <c r="O23" s="542"/>
      <c r="P23" s="541" t="str">
        <f>IF(P2=0,"nom de service non renseigné",P2)</f>
        <v>nom de service non renseigné</v>
      </c>
      <c r="Q23" s="542"/>
      <c r="R23" s="541" t="str">
        <f>IF(R2=0,"nom de service non renseigné",R2)</f>
        <v>nom de service non renseigné</v>
      </c>
      <c r="S23" s="542"/>
      <c r="T23" s="541" t="str">
        <f>IF(T2=0,"nom de service non renseigné",T2)</f>
        <v>nom de service non renseigné</v>
      </c>
      <c r="U23" s="542"/>
      <c r="AI23" s="298"/>
      <c r="AJ23" s="298"/>
    </row>
    <row r="24" spans="1:36" ht="18" customHeight="1" thickBot="1" x14ac:dyDescent="0.35">
      <c r="B24" s="56" t="s">
        <v>309</v>
      </c>
      <c r="C24" s="39"/>
      <c r="D24" s="39"/>
      <c r="E24" s="39"/>
      <c r="F24" s="39"/>
      <c r="G24" s="39"/>
      <c r="H24" s="39"/>
      <c r="I24" s="39"/>
      <c r="J24" s="74"/>
      <c r="K24" s="74"/>
      <c r="L24" s="74"/>
      <c r="M24" s="74"/>
      <c r="N24" s="39"/>
      <c r="O24" s="39"/>
      <c r="P24" s="39"/>
      <c r="Q24" s="39"/>
      <c r="R24" s="39"/>
      <c r="S24" s="39"/>
      <c r="T24" s="39"/>
      <c r="U24" s="40"/>
    </row>
    <row r="25" spans="1:36" ht="18" customHeight="1" thickBot="1" x14ac:dyDescent="0.35">
      <c r="B25" s="21" t="s">
        <v>311</v>
      </c>
      <c r="C25" s="23"/>
      <c r="D25" s="61"/>
      <c r="E25" s="61"/>
      <c r="F25" s="61"/>
      <c r="G25" s="61"/>
      <c r="H25" s="61"/>
      <c r="I25" s="61"/>
      <c r="J25" s="75"/>
      <c r="K25" s="75"/>
      <c r="L25" s="75"/>
      <c r="M25" s="75"/>
      <c r="N25" s="61"/>
      <c r="O25" s="61"/>
      <c r="P25" s="61"/>
      <c r="Q25" s="61"/>
      <c r="R25" s="61"/>
      <c r="S25" s="61"/>
      <c r="T25" s="61"/>
      <c r="U25" s="62"/>
    </row>
    <row r="26" spans="1:36" ht="120" customHeight="1" thickBot="1" x14ac:dyDescent="0.35">
      <c r="A26" s="7" t="str">
        <f>RIGHT(D26,1)</f>
        <v>*</v>
      </c>
      <c r="B26" s="510" t="s">
        <v>321</v>
      </c>
      <c r="C26" s="504" t="s">
        <v>3</v>
      </c>
      <c r="D26" s="25" t="s">
        <v>327</v>
      </c>
      <c r="E26" s="50" t="s">
        <v>81</v>
      </c>
      <c r="F26" s="513" t="s">
        <v>4</v>
      </c>
      <c r="G26" s="513"/>
      <c r="H26" s="513"/>
      <c r="I26" s="513"/>
      <c r="J26" s="28"/>
      <c r="K26" s="28"/>
      <c r="L26" s="28"/>
      <c r="M26" s="28"/>
      <c r="N26" s="524"/>
      <c r="O26" s="524"/>
      <c r="P26" s="524"/>
      <c r="Q26" s="524"/>
      <c r="R26" s="524"/>
      <c r="S26" s="524"/>
      <c r="T26" s="524"/>
      <c r="U26" s="524"/>
    </row>
    <row r="27" spans="1:36" ht="150.75" customHeight="1" thickBot="1" x14ac:dyDescent="0.35">
      <c r="A27" s="7" t="str">
        <f t="shared" ref="A27:A58" si="11">RIGHT(D27,1)</f>
        <v>1</v>
      </c>
      <c r="B27" s="511"/>
      <c r="C27" s="506"/>
      <c r="D27" s="36">
        <v>51</v>
      </c>
      <c r="E27" s="66"/>
      <c r="F27" s="513" t="s">
        <v>407</v>
      </c>
      <c r="G27" s="513"/>
      <c r="H27" s="513"/>
      <c r="I27" s="513"/>
      <c r="J27" s="28"/>
      <c r="K27" s="28"/>
      <c r="L27" s="28"/>
      <c r="M27" s="113"/>
      <c r="N27" s="524"/>
      <c r="O27" s="524"/>
      <c r="P27" s="524"/>
      <c r="Q27" s="524"/>
      <c r="R27" s="524"/>
      <c r="S27" s="524"/>
      <c r="T27" s="524"/>
      <c r="U27" s="524"/>
    </row>
    <row r="28" spans="1:36" ht="102.75" customHeight="1" thickBot="1" x14ac:dyDescent="0.35">
      <c r="A28" s="7" t="str">
        <f t="shared" si="11"/>
        <v>2</v>
      </c>
      <c r="B28" s="511"/>
      <c r="C28" s="506"/>
      <c r="D28" s="36">
        <v>52</v>
      </c>
      <c r="E28" s="50" t="s">
        <v>76</v>
      </c>
      <c r="F28" s="513" t="s">
        <v>408</v>
      </c>
      <c r="G28" s="513"/>
      <c r="H28" s="513"/>
      <c r="I28" s="513"/>
      <c r="J28" s="28"/>
      <c r="K28" s="28"/>
      <c r="L28" s="28"/>
      <c r="M28" s="28"/>
      <c r="N28" s="524"/>
      <c r="O28" s="524"/>
      <c r="P28" s="524"/>
      <c r="Q28" s="524"/>
      <c r="R28" s="524"/>
      <c r="S28" s="524"/>
      <c r="T28" s="524"/>
      <c r="U28" s="524"/>
    </row>
    <row r="29" spans="1:36" ht="120" customHeight="1" thickBot="1" x14ac:dyDescent="0.35">
      <c r="A29" s="7" t="str">
        <f t="shared" si="11"/>
        <v>3</v>
      </c>
      <c r="B29" s="511"/>
      <c r="C29" s="506"/>
      <c r="D29" s="289">
        <v>53</v>
      </c>
      <c r="E29" s="50" t="s">
        <v>76</v>
      </c>
      <c r="F29" s="513" t="s">
        <v>434</v>
      </c>
      <c r="G29" s="513"/>
      <c r="H29" s="513"/>
      <c r="I29" s="513"/>
      <c r="J29" s="28"/>
      <c r="K29" s="28"/>
      <c r="L29" s="28"/>
      <c r="M29" s="113"/>
      <c r="N29" s="524"/>
      <c r="O29" s="524"/>
      <c r="P29" s="524"/>
      <c r="Q29" s="524"/>
      <c r="R29" s="524"/>
      <c r="S29" s="524"/>
      <c r="T29" s="524"/>
      <c r="U29" s="524"/>
    </row>
    <row r="30" spans="1:36" ht="89.25" customHeight="1" thickBot="1" x14ac:dyDescent="0.35">
      <c r="A30" s="7" t="str">
        <f t="shared" si="11"/>
        <v>*</v>
      </c>
      <c r="B30" s="511"/>
      <c r="C30" s="506"/>
      <c r="D30" s="292" t="s">
        <v>328</v>
      </c>
      <c r="E30" s="50" t="s">
        <v>81</v>
      </c>
      <c r="F30" s="513" t="s">
        <v>453</v>
      </c>
      <c r="G30" s="513"/>
      <c r="H30" s="513"/>
      <c r="I30" s="513"/>
      <c r="J30" s="28"/>
      <c r="K30" s="28"/>
      <c r="L30" s="28"/>
      <c r="M30" s="113"/>
      <c r="N30" s="524"/>
      <c r="O30" s="524"/>
      <c r="P30" s="524"/>
      <c r="Q30" s="524"/>
      <c r="R30" s="524"/>
      <c r="S30" s="524"/>
      <c r="T30" s="524"/>
      <c r="U30" s="524"/>
    </row>
    <row r="31" spans="1:36" ht="120" customHeight="1" thickBot="1" x14ac:dyDescent="0.35">
      <c r="A31" s="7" t="str">
        <f t="shared" si="11"/>
        <v>*</v>
      </c>
      <c r="B31" s="511"/>
      <c r="C31" s="506"/>
      <c r="D31" s="292" t="s">
        <v>377</v>
      </c>
      <c r="E31" s="50" t="s">
        <v>81</v>
      </c>
      <c r="F31" s="513" t="s">
        <v>454</v>
      </c>
      <c r="G31" s="513"/>
      <c r="H31" s="513"/>
      <c r="I31" s="513"/>
      <c r="J31" s="28"/>
      <c r="K31" s="28"/>
      <c r="L31" s="28"/>
      <c r="M31" s="28"/>
      <c r="N31" s="524"/>
      <c r="O31" s="524"/>
      <c r="P31" s="524"/>
      <c r="Q31" s="524"/>
      <c r="R31" s="524"/>
      <c r="S31" s="524"/>
      <c r="T31" s="524"/>
      <c r="U31" s="524"/>
    </row>
    <row r="32" spans="1:36" ht="87.75" customHeight="1" thickBot="1" x14ac:dyDescent="0.35">
      <c r="A32" s="7" t="str">
        <f t="shared" si="11"/>
        <v>6</v>
      </c>
      <c r="B32" s="511"/>
      <c r="C32" s="506"/>
      <c r="D32" s="289">
        <v>56</v>
      </c>
      <c r="E32" s="50" t="s">
        <v>76</v>
      </c>
      <c r="F32" s="513" t="s">
        <v>455</v>
      </c>
      <c r="G32" s="513"/>
      <c r="H32" s="513"/>
      <c r="I32" s="513"/>
      <c r="J32" s="28"/>
      <c r="K32" s="28"/>
      <c r="L32" s="28"/>
      <c r="M32" s="28"/>
      <c r="N32" s="524"/>
      <c r="O32" s="524"/>
      <c r="P32" s="524"/>
      <c r="Q32" s="524"/>
      <c r="R32" s="524"/>
      <c r="S32" s="524"/>
      <c r="T32" s="524"/>
      <c r="U32" s="524"/>
    </row>
    <row r="33" spans="1:21" ht="120.75" customHeight="1" thickBot="1" x14ac:dyDescent="0.35">
      <c r="A33" s="7" t="str">
        <f t="shared" si="11"/>
        <v>7</v>
      </c>
      <c r="B33" s="511"/>
      <c r="C33" s="506"/>
      <c r="D33" s="36">
        <v>57</v>
      </c>
      <c r="E33" s="66"/>
      <c r="F33" s="513" t="s">
        <v>409</v>
      </c>
      <c r="G33" s="513"/>
      <c r="H33" s="513"/>
      <c r="I33" s="513"/>
      <c r="J33" s="28"/>
      <c r="K33" s="28"/>
      <c r="L33" s="28"/>
      <c r="M33" s="113"/>
      <c r="N33" s="524"/>
      <c r="O33" s="524"/>
      <c r="P33" s="524"/>
      <c r="Q33" s="524"/>
      <c r="R33" s="524"/>
      <c r="S33" s="524"/>
      <c r="T33" s="524"/>
      <c r="U33" s="524"/>
    </row>
    <row r="34" spans="1:21" ht="120" customHeight="1" thickBot="1" x14ac:dyDescent="0.35">
      <c r="A34" s="7" t="str">
        <f t="shared" si="11"/>
        <v>8</v>
      </c>
      <c r="B34" s="511"/>
      <c r="C34" s="506"/>
      <c r="D34" s="36">
        <v>58</v>
      </c>
      <c r="E34" s="66"/>
      <c r="F34" s="513" t="s">
        <v>64</v>
      </c>
      <c r="G34" s="513"/>
      <c r="H34" s="513"/>
      <c r="I34" s="513"/>
      <c r="J34" s="28"/>
      <c r="K34" s="28"/>
      <c r="L34" s="28"/>
      <c r="M34" s="28"/>
      <c r="N34" s="524"/>
      <c r="O34" s="524"/>
      <c r="P34" s="524"/>
      <c r="Q34" s="524"/>
      <c r="R34" s="524"/>
      <c r="S34" s="524"/>
      <c r="T34" s="524"/>
      <c r="U34" s="524"/>
    </row>
    <row r="35" spans="1:21" ht="83.25" customHeight="1" thickBot="1" x14ac:dyDescent="0.35">
      <c r="A35" s="7" t="str">
        <f t="shared" si="11"/>
        <v>9</v>
      </c>
      <c r="B35" s="511"/>
      <c r="C35" s="506"/>
      <c r="D35" s="36">
        <v>59</v>
      </c>
      <c r="E35" s="50" t="s">
        <v>76</v>
      </c>
      <c r="F35" s="513" t="s">
        <v>60</v>
      </c>
      <c r="G35" s="513"/>
      <c r="H35" s="513"/>
      <c r="I35" s="513"/>
      <c r="J35" s="28"/>
      <c r="K35" s="28"/>
      <c r="L35" s="28"/>
      <c r="M35" s="113"/>
      <c r="N35" s="524"/>
      <c r="O35" s="524"/>
      <c r="P35" s="524"/>
      <c r="Q35" s="524"/>
      <c r="R35" s="524"/>
      <c r="S35" s="524"/>
      <c r="T35" s="524"/>
      <c r="U35" s="524"/>
    </row>
    <row r="36" spans="1:21" ht="99.75" customHeight="1" thickBot="1" x14ac:dyDescent="0.35">
      <c r="A36" s="7" t="str">
        <f t="shared" si="11"/>
        <v>*</v>
      </c>
      <c r="B36" s="511"/>
      <c r="C36" s="506"/>
      <c r="D36" s="25" t="s">
        <v>329</v>
      </c>
      <c r="E36" s="50" t="s">
        <v>375</v>
      </c>
      <c r="F36" s="513" t="s">
        <v>537</v>
      </c>
      <c r="G36" s="513"/>
      <c r="H36" s="513"/>
      <c r="I36" s="513"/>
      <c r="J36" s="28"/>
      <c r="K36" s="28"/>
      <c r="L36" s="28"/>
      <c r="M36" s="28"/>
      <c r="N36" s="527"/>
      <c r="O36" s="527"/>
      <c r="P36" s="524"/>
      <c r="Q36" s="524"/>
      <c r="R36" s="524"/>
      <c r="S36" s="524"/>
      <c r="T36" s="524"/>
      <c r="U36" s="524"/>
    </row>
    <row r="37" spans="1:21" ht="89.25" customHeight="1" thickBot="1" x14ac:dyDescent="0.35">
      <c r="A37" s="7" t="str">
        <f t="shared" si="11"/>
        <v>*</v>
      </c>
      <c r="B37" s="511"/>
      <c r="C37" s="506"/>
      <c r="D37" s="25" t="s">
        <v>312</v>
      </c>
      <c r="E37" s="50" t="s">
        <v>375</v>
      </c>
      <c r="F37" s="513" t="s">
        <v>538</v>
      </c>
      <c r="G37" s="513"/>
      <c r="H37" s="513"/>
      <c r="I37" s="513"/>
      <c r="J37" s="28"/>
      <c r="K37" s="28"/>
      <c r="L37" s="28"/>
      <c r="M37" s="28"/>
      <c r="N37" s="527"/>
      <c r="O37" s="527"/>
      <c r="P37" s="524"/>
      <c r="Q37" s="524"/>
      <c r="R37" s="524"/>
      <c r="S37" s="524"/>
      <c r="T37" s="524"/>
      <c r="U37" s="524"/>
    </row>
    <row r="38" spans="1:21" ht="120" customHeight="1" thickBot="1" x14ac:dyDescent="0.35">
      <c r="A38" s="7" t="str">
        <f t="shared" si="11"/>
        <v>*</v>
      </c>
      <c r="B38" s="511"/>
      <c r="C38" s="506"/>
      <c r="D38" s="25" t="s">
        <v>439</v>
      </c>
      <c r="E38" s="50" t="s">
        <v>375</v>
      </c>
      <c r="F38" s="513" t="s">
        <v>61</v>
      </c>
      <c r="G38" s="513"/>
      <c r="H38" s="513"/>
      <c r="I38" s="513"/>
      <c r="J38" s="28"/>
      <c r="K38" s="28"/>
      <c r="L38" s="28"/>
      <c r="M38" s="113"/>
      <c r="N38" s="524"/>
      <c r="O38" s="524"/>
      <c r="P38" s="524"/>
      <c r="Q38" s="524"/>
      <c r="R38" s="524"/>
      <c r="S38" s="524"/>
      <c r="T38" s="524"/>
      <c r="U38" s="524"/>
    </row>
    <row r="39" spans="1:21" ht="105" customHeight="1" thickBot="1" x14ac:dyDescent="0.35">
      <c r="A39" s="7" t="str">
        <f t="shared" si="11"/>
        <v>3</v>
      </c>
      <c r="B39" s="511"/>
      <c r="C39" s="506"/>
      <c r="D39" s="36">
        <v>63</v>
      </c>
      <c r="E39" s="50" t="s">
        <v>76</v>
      </c>
      <c r="F39" s="513" t="s">
        <v>539</v>
      </c>
      <c r="G39" s="513"/>
      <c r="H39" s="513"/>
      <c r="I39" s="513"/>
      <c r="J39" s="345" t="str">
        <f>IF(J23=$K$2,"",IF('4 - Politique'!$J$36="","",'4 - Politique'!$J$36))</f>
        <v/>
      </c>
      <c r="K39" s="345" t="str">
        <f>IF(K23=$K$2,"",IF('4 - Politique'!$J$36="","",'4 - Politique'!$J$36))</f>
        <v/>
      </c>
      <c r="L39" s="345" t="str">
        <f>IF(L23=$K$2,"",IF('4 - Politique'!$J$36="","",'4 - Politique'!$J$36))</f>
        <v/>
      </c>
      <c r="M39" s="345" t="str">
        <f>IF(M23=$K$2,"",IF('4 - Politique'!$J$36="","",'4 - Politique'!$J$36))</f>
        <v/>
      </c>
      <c r="N39" s="528"/>
      <c r="O39" s="528"/>
      <c r="P39" s="515"/>
      <c r="Q39" s="515"/>
      <c r="R39" s="515"/>
      <c r="S39" s="515"/>
      <c r="T39" s="515"/>
      <c r="U39" s="515"/>
    </row>
    <row r="40" spans="1:21" ht="105" customHeight="1" thickBot="1" x14ac:dyDescent="0.35">
      <c r="A40" s="7" t="str">
        <f t="shared" si="11"/>
        <v>4</v>
      </c>
      <c r="B40" s="511"/>
      <c r="C40" s="508"/>
      <c r="D40" s="36">
        <v>64</v>
      </c>
      <c r="E40" s="66"/>
      <c r="F40" s="513" t="s">
        <v>540</v>
      </c>
      <c r="G40" s="513"/>
      <c r="H40" s="513"/>
      <c r="I40" s="513"/>
      <c r="J40" s="345" t="str">
        <f>IF(J23=$K$2,"",IF('4 - Politique'!$J$38="","",'4 - Politique'!$J$38))</f>
        <v/>
      </c>
      <c r="K40" s="345" t="str">
        <f>IF(K23=$K$2,"",IF('4 - Politique'!$J$38="","",'4 - Politique'!$J$38))</f>
        <v/>
      </c>
      <c r="L40" s="345" t="str">
        <f>IF(L23=$K$2,"",IF('4 - Politique'!$J$38="","",'4 - Politique'!$J$38))</f>
        <v/>
      </c>
      <c r="M40" s="345" t="str">
        <f>IF(M23=$K$2,"",IF('4 - Politique'!$J$38="","",'4 - Politique'!$J$38))</f>
        <v/>
      </c>
      <c r="N40" s="528"/>
      <c r="O40" s="528"/>
      <c r="P40" s="515"/>
      <c r="Q40" s="515"/>
      <c r="R40" s="515"/>
      <c r="S40" s="515"/>
      <c r="T40" s="515"/>
      <c r="U40" s="515"/>
    </row>
    <row r="41" spans="1:21" ht="18" customHeight="1" thickBot="1" x14ac:dyDescent="0.35">
      <c r="A41" s="7" t="str">
        <f t="shared" si="11"/>
        <v/>
      </c>
      <c r="B41" s="511"/>
      <c r="C41" s="60" t="s">
        <v>33</v>
      </c>
      <c r="D41" s="63"/>
      <c r="E41" s="63"/>
      <c r="F41" s="386"/>
      <c r="G41" s="386"/>
      <c r="H41" s="386"/>
      <c r="I41" s="386"/>
      <c r="J41" s="114"/>
      <c r="K41" s="114"/>
      <c r="L41" s="114"/>
      <c r="M41" s="114"/>
      <c r="N41" s="115"/>
      <c r="O41" s="115"/>
      <c r="P41" s="115"/>
      <c r="Q41" s="115"/>
      <c r="R41" s="115"/>
      <c r="S41" s="115"/>
      <c r="T41" s="115"/>
      <c r="U41" s="116"/>
    </row>
    <row r="42" spans="1:21" ht="101.25" customHeight="1" thickBot="1" x14ac:dyDescent="0.35">
      <c r="A42" s="7" t="str">
        <f t="shared" si="11"/>
        <v>5</v>
      </c>
      <c r="B42" s="511"/>
      <c r="C42" s="504"/>
      <c r="D42" s="36">
        <v>65</v>
      </c>
      <c r="E42" s="66"/>
      <c r="F42" s="513" t="s">
        <v>456</v>
      </c>
      <c r="G42" s="513"/>
      <c r="H42" s="513"/>
      <c r="I42" s="513"/>
      <c r="J42" s="28"/>
      <c r="K42" s="28"/>
      <c r="L42" s="28"/>
      <c r="M42" s="28"/>
      <c r="N42" s="524"/>
      <c r="O42" s="524"/>
      <c r="P42" s="524"/>
      <c r="Q42" s="524"/>
      <c r="R42" s="524"/>
      <c r="S42" s="524"/>
      <c r="T42" s="524"/>
      <c r="U42" s="524"/>
    </row>
    <row r="43" spans="1:21" ht="87" customHeight="1" thickBot="1" x14ac:dyDescent="0.35">
      <c r="A43" s="7" t="str">
        <f t="shared" si="11"/>
        <v>6</v>
      </c>
      <c r="B43" s="511"/>
      <c r="C43" s="508"/>
      <c r="D43" s="36">
        <v>66</v>
      </c>
      <c r="E43" s="66"/>
      <c r="F43" s="513" t="s">
        <v>514</v>
      </c>
      <c r="G43" s="513"/>
      <c r="H43" s="513"/>
      <c r="I43" s="513"/>
      <c r="J43" s="28"/>
      <c r="K43" s="28"/>
      <c r="L43" s="28"/>
      <c r="M43" s="28"/>
      <c r="N43" s="524"/>
      <c r="O43" s="524"/>
      <c r="P43" s="524"/>
      <c r="Q43" s="524"/>
      <c r="R43" s="524"/>
      <c r="S43" s="524"/>
      <c r="T43" s="524"/>
      <c r="U43" s="524"/>
    </row>
    <row r="44" spans="1:21" ht="18" customHeight="1" thickBot="1" x14ac:dyDescent="0.35">
      <c r="A44" s="7" t="str">
        <f t="shared" si="11"/>
        <v/>
      </c>
      <c r="B44" s="511"/>
      <c r="C44" s="60" t="s">
        <v>34</v>
      </c>
      <c r="D44" s="63"/>
      <c r="E44" s="63"/>
      <c r="F44" s="386"/>
      <c r="G44" s="386"/>
      <c r="H44" s="386"/>
      <c r="I44" s="386"/>
      <c r="J44" s="114"/>
      <c r="K44" s="114"/>
      <c r="L44" s="114"/>
      <c r="M44" s="114"/>
      <c r="N44" s="115"/>
      <c r="O44" s="115"/>
      <c r="P44" s="115"/>
      <c r="Q44" s="115"/>
      <c r="R44" s="115"/>
      <c r="S44" s="115"/>
      <c r="T44" s="115"/>
      <c r="U44" s="116"/>
    </row>
    <row r="45" spans="1:21" ht="91.9" customHeight="1" thickBot="1" x14ac:dyDescent="0.35">
      <c r="A45" s="7" t="str">
        <f t="shared" si="11"/>
        <v>7</v>
      </c>
      <c r="B45" s="511"/>
      <c r="C45" s="529"/>
      <c r="D45" s="36">
        <v>67</v>
      </c>
      <c r="E45" s="66"/>
      <c r="F45" s="513" t="s">
        <v>457</v>
      </c>
      <c r="G45" s="513"/>
      <c r="H45" s="513"/>
      <c r="I45" s="513"/>
      <c r="J45" s="28"/>
      <c r="K45" s="28"/>
      <c r="L45" s="28"/>
      <c r="M45" s="28"/>
      <c r="N45" s="524"/>
      <c r="O45" s="524"/>
      <c r="P45" s="524"/>
      <c r="Q45" s="524"/>
      <c r="R45" s="524"/>
      <c r="S45" s="524"/>
      <c r="T45" s="524"/>
      <c r="U45" s="524"/>
    </row>
    <row r="46" spans="1:21" ht="66" customHeight="1" thickBot="1" x14ac:dyDescent="0.35">
      <c r="A46" s="7" t="str">
        <f t="shared" si="11"/>
        <v>*</v>
      </c>
      <c r="B46" s="511"/>
      <c r="C46" s="530"/>
      <c r="D46" s="25" t="s">
        <v>313</v>
      </c>
      <c r="E46" s="50" t="s">
        <v>82</v>
      </c>
      <c r="F46" s="513" t="s">
        <v>65</v>
      </c>
      <c r="G46" s="513"/>
      <c r="H46" s="513"/>
      <c r="I46" s="513"/>
      <c r="J46" s="28"/>
      <c r="K46" s="28"/>
      <c r="L46" s="28"/>
      <c r="M46" s="28"/>
      <c r="N46" s="524"/>
      <c r="O46" s="524"/>
      <c r="P46" s="524"/>
      <c r="Q46" s="524"/>
      <c r="R46" s="524"/>
      <c r="S46" s="524"/>
      <c r="T46" s="524"/>
      <c r="U46" s="524"/>
    </row>
    <row r="47" spans="1:21" ht="18" customHeight="1" thickBot="1" x14ac:dyDescent="0.35">
      <c r="A47" s="7" t="str">
        <f t="shared" si="11"/>
        <v/>
      </c>
      <c r="B47" s="511"/>
      <c r="C47" s="59" t="s">
        <v>320</v>
      </c>
      <c r="D47" s="63"/>
      <c r="E47" s="63"/>
      <c r="F47" s="386"/>
      <c r="G47" s="386"/>
      <c r="H47" s="386"/>
      <c r="I47" s="386"/>
      <c r="J47" s="114"/>
      <c r="K47" s="114"/>
      <c r="L47" s="114"/>
      <c r="M47" s="114"/>
      <c r="N47" s="115"/>
      <c r="O47" s="115"/>
      <c r="P47" s="115"/>
      <c r="Q47" s="115"/>
      <c r="R47" s="115"/>
      <c r="S47" s="115"/>
      <c r="T47" s="115"/>
      <c r="U47" s="116"/>
    </row>
    <row r="48" spans="1:21" ht="88.5" customHeight="1" thickBot="1" x14ac:dyDescent="0.35">
      <c r="A48" s="7" t="str">
        <f t="shared" si="11"/>
        <v>*</v>
      </c>
      <c r="B48" s="511"/>
      <c r="C48" s="504" t="s">
        <v>5</v>
      </c>
      <c r="D48" s="25" t="s">
        <v>440</v>
      </c>
      <c r="E48" s="50" t="s">
        <v>68</v>
      </c>
      <c r="F48" s="513" t="s">
        <v>44</v>
      </c>
      <c r="G48" s="513"/>
      <c r="H48" s="513"/>
      <c r="I48" s="513"/>
      <c r="J48" s="28"/>
      <c r="K48" s="28"/>
      <c r="L48" s="28"/>
      <c r="M48" s="28"/>
      <c r="N48" s="524"/>
      <c r="O48" s="524"/>
      <c r="P48" s="524"/>
      <c r="Q48" s="524"/>
      <c r="R48" s="524"/>
      <c r="S48" s="524"/>
      <c r="T48" s="524"/>
      <c r="U48" s="524"/>
    </row>
    <row r="49" spans="1:21" ht="88.5" customHeight="1" thickBot="1" x14ac:dyDescent="0.35">
      <c r="A49" s="7" t="str">
        <f t="shared" si="11"/>
        <v>0</v>
      </c>
      <c r="B49" s="511"/>
      <c r="C49" s="506"/>
      <c r="D49" s="36">
        <v>70</v>
      </c>
      <c r="E49" s="50" t="s">
        <v>76</v>
      </c>
      <c r="F49" s="513" t="s">
        <v>505</v>
      </c>
      <c r="G49" s="513"/>
      <c r="H49" s="513"/>
      <c r="I49" s="513"/>
      <c r="J49" s="28"/>
      <c r="K49" s="28"/>
      <c r="L49" s="28"/>
      <c r="M49" s="28"/>
      <c r="N49" s="524"/>
      <c r="O49" s="524"/>
      <c r="P49" s="524"/>
      <c r="Q49" s="524"/>
      <c r="R49" s="524"/>
      <c r="S49" s="524"/>
      <c r="T49" s="524"/>
      <c r="U49" s="524"/>
    </row>
    <row r="50" spans="1:21" ht="107.25" customHeight="1" thickBot="1" x14ac:dyDescent="0.35">
      <c r="A50" s="7" t="str">
        <f t="shared" si="11"/>
        <v>1</v>
      </c>
      <c r="B50" s="511"/>
      <c r="C50" s="506"/>
      <c r="D50" s="36">
        <v>71</v>
      </c>
      <c r="E50" s="50" t="s">
        <v>76</v>
      </c>
      <c r="F50" s="513" t="s">
        <v>6</v>
      </c>
      <c r="G50" s="513"/>
      <c r="H50" s="513"/>
      <c r="I50" s="513"/>
      <c r="J50" s="28"/>
      <c r="K50" s="28"/>
      <c r="L50" s="28"/>
      <c r="M50" s="28"/>
      <c r="N50" s="524"/>
      <c r="O50" s="524"/>
      <c r="P50" s="524"/>
      <c r="Q50" s="524"/>
      <c r="R50" s="524"/>
      <c r="S50" s="524"/>
      <c r="T50" s="524"/>
      <c r="U50" s="524"/>
    </row>
    <row r="51" spans="1:21" ht="88.5" customHeight="1" thickBot="1" x14ac:dyDescent="0.35">
      <c r="A51" s="7" t="str">
        <f t="shared" si="11"/>
        <v>*</v>
      </c>
      <c r="B51" s="511"/>
      <c r="C51" s="506"/>
      <c r="D51" s="25" t="s">
        <v>441</v>
      </c>
      <c r="E51" s="50" t="s">
        <v>68</v>
      </c>
      <c r="F51" s="513" t="s">
        <v>7</v>
      </c>
      <c r="G51" s="513"/>
      <c r="H51" s="513"/>
      <c r="I51" s="513"/>
      <c r="J51" s="28"/>
      <c r="K51" s="28"/>
      <c r="L51" s="28"/>
      <c r="M51" s="113"/>
      <c r="N51" s="524"/>
      <c r="O51" s="524"/>
      <c r="P51" s="524"/>
      <c r="Q51" s="524"/>
      <c r="R51" s="524"/>
      <c r="S51" s="524"/>
      <c r="T51" s="524"/>
      <c r="U51" s="524"/>
    </row>
    <row r="52" spans="1:21" ht="88.5" customHeight="1" thickBot="1" x14ac:dyDescent="0.35">
      <c r="A52" s="7" t="str">
        <f t="shared" si="11"/>
        <v>3</v>
      </c>
      <c r="B52" s="511"/>
      <c r="C52" s="506"/>
      <c r="D52" s="36">
        <v>73</v>
      </c>
      <c r="E52" s="66"/>
      <c r="F52" s="513" t="s">
        <v>9</v>
      </c>
      <c r="G52" s="513"/>
      <c r="H52" s="513"/>
      <c r="I52" s="513"/>
      <c r="J52" s="28"/>
      <c r="K52" s="28"/>
      <c r="L52" s="28"/>
      <c r="M52" s="28"/>
      <c r="N52" s="524"/>
      <c r="O52" s="524"/>
      <c r="P52" s="524"/>
      <c r="Q52" s="524"/>
      <c r="R52" s="524"/>
      <c r="S52" s="524"/>
      <c r="T52" s="524"/>
      <c r="U52" s="524"/>
    </row>
    <row r="53" spans="1:21" ht="88.5" customHeight="1" thickBot="1" x14ac:dyDescent="0.35">
      <c r="A53" s="7" t="str">
        <f t="shared" si="11"/>
        <v>4</v>
      </c>
      <c r="B53" s="511"/>
      <c r="C53" s="506"/>
      <c r="D53" s="36">
        <v>74</v>
      </c>
      <c r="E53" s="50" t="s">
        <v>76</v>
      </c>
      <c r="F53" s="513" t="s">
        <v>83</v>
      </c>
      <c r="G53" s="513"/>
      <c r="H53" s="513"/>
      <c r="I53" s="513"/>
      <c r="J53" s="28"/>
      <c r="K53" s="28"/>
      <c r="L53" s="28"/>
      <c r="M53" s="113"/>
      <c r="N53" s="524"/>
      <c r="O53" s="524"/>
      <c r="P53" s="524"/>
      <c r="Q53" s="524"/>
      <c r="R53" s="524"/>
      <c r="S53" s="524"/>
      <c r="T53" s="524"/>
      <c r="U53" s="524"/>
    </row>
    <row r="54" spans="1:21" ht="80.25" customHeight="1" thickBot="1" x14ac:dyDescent="0.35">
      <c r="A54" s="7" t="str">
        <f t="shared" si="11"/>
        <v>*</v>
      </c>
      <c r="B54" s="511"/>
      <c r="C54" s="506"/>
      <c r="D54" s="25" t="s">
        <v>442</v>
      </c>
      <c r="E54" s="50" t="s">
        <v>87</v>
      </c>
      <c r="F54" s="513" t="s">
        <v>39</v>
      </c>
      <c r="G54" s="513"/>
      <c r="H54" s="513"/>
      <c r="I54" s="513"/>
      <c r="J54" s="28"/>
      <c r="K54" s="28"/>
      <c r="L54" s="28"/>
      <c r="M54" s="28"/>
      <c r="N54" s="524"/>
      <c r="O54" s="524"/>
      <c r="P54" s="524"/>
      <c r="Q54" s="524"/>
      <c r="R54" s="524"/>
      <c r="S54" s="524"/>
      <c r="T54" s="524"/>
      <c r="U54" s="524"/>
    </row>
    <row r="55" spans="1:21" ht="133.5" customHeight="1" thickBot="1" x14ac:dyDescent="0.35">
      <c r="A55" s="7" t="str">
        <f t="shared" si="11"/>
        <v>6</v>
      </c>
      <c r="B55" s="511"/>
      <c r="C55" s="506"/>
      <c r="D55" s="36">
        <v>76</v>
      </c>
      <c r="E55" s="66"/>
      <c r="F55" s="513" t="s">
        <v>410</v>
      </c>
      <c r="G55" s="513"/>
      <c r="H55" s="513"/>
      <c r="I55" s="513"/>
      <c r="J55" s="28"/>
      <c r="K55" s="28"/>
      <c r="L55" s="28"/>
      <c r="M55" s="113"/>
      <c r="N55" s="524"/>
      <c r="O55" s="524"/>
      <c r="P55" s="524"/>
      <c r="Q55" s="524"/>
      <c r="R55" s="524"/>
      <c r="S55" s="524"/>
      <c r="T55" s="524"/>
      <c r="U55" s="524"/>
    </row>
    <row r="56" spans="1:21" ht="88.5" customHeight="1" thickBot="1" x14ac:dyDescent="0.35">
      <c r="A56" s="7" t="str">
        <f t="shared" si="11"/>
        <v>7</v>
      </c>
      <c r="B56" s="511"/>
      <c r="C56" s="506"/>
      <c r="D56" s="36">
        <v>77</v>
      </c>
      <c r="E56" s="50" t="s">
        <v>76</v>
      </c>
      <c r="F56" s="513" t="s">
        <v>8</v>
      </c>
      <c r="G56" s="513"/>
      <c r="H56" s="513"/>
      <c r="I56" s="513"/>
      <c r="J56" s="28"/>
      <c r="K56" s="28"/>
      <c r="L56" s="28"/>
      <c r="M56" s="113"/>
      <c r="N56" s="524"/>
      <c r="O56" s="524"/>
      <c r="P56" s="524"/>
      <c r="Q56" s="524"/>
      <c r="R56" s="524"/>
      <c r="S56" s="524"/>
      <c r="T56" s="524"/>
      <c r="U56" s="524"/>
    </row>
    <row r="57" spans="1:21" ht="73.5" customHeight="1" thickBot="1" x14ac:dyDescent="0.35">
      <c r="A57" s="7" t="str">
        <f t="shared" si="11"/>
        <v>*</v>
      </c>
      <c r="B57" s="511"/>
      <c r="C57" s="506"/>
      <c r="D57" s="25" t="s">
        <v>314</v>
      </c>
      <c r="E57" s="50" t="s">
        <v>86</v>
      </c>
      <c r="F57" s="513" t="s">
        <v>36</v>
      </c>
      <c r="G57" s="513"/>
      <c r="H57" s="513"/>
      <c r="I57" s="513"/>
      <c r="J57" s="28"/>
      <c r="K57" s="28"/>
      <c r="L57" s="28"/>
      <c r="M57" s="28"/>
      <c r="N57" s="524"/>
      <c r="O57" s="524"/>
      <c r="P57" s="524"/>
      <c r="Q57" s="524"/>
      <c r="R57" s="524"/>
      <c r="S57" s="524"/>
      <c r="T57" s="524"/>
      <c r="U57" s="524"/>
    </row>
    <row r="58" spans="1:21" ht="71.25" customHeight="1" thickBot="1" x14ac:dyDescent="0.35">
      <c r="A58" s="7" t="str">
        <f t="shared" si="11"/>
        <v>9</v>
      </c>
      <c r="B58" s="512"/>
      <c r="C58" s="508"/>
      <c r="D58" s="36">
        <v>79</v>
      </c>
      <c r="E58" s="50" t="s">
        <v>89</v>
      </c>
      <c r="F58" s="513" t="s">
        <v>37</v>
      </c>
      <c r="G58" s="513"/>
      <c r="H58" s="513"/>
      <c r="I58" s="513"/>
      <c r="J58" s="28"/>
      <c r="K58" s="28"/>
      <c r="L58" s="28"/>
      <c r="M58" s="28"/>
      <c r="N58" s="524"/>
      <c r="O58" s="524"/>
      <c r="P58" s="524"/>
      <c r="Q58" s="524"/>
      <c r="R58" s="524"/>
      <c r="S58" s="524"/>
      <c r="T58" s="524"/>
      <c r="U58" s="524"/>
    </row>
    <row r="60" spans="1:21" ht="3" customHeight="1" x14ac:dyDescent="0.3"/>
  </sheetData>
  <sheetProtection algorithmName="SHA-512" hashValue="0Iggu4q0Q7cclryb+yVubpOMe3yETNebvu+5ZmyE2v0/d9ZqxqrpnypJ3Knkq4CI+uT6U4GoAJC6KywhP7arYA==" saltValue="6Zh4L4fwHVd+WLuGw2Rf4g==" spinCount="100000" sheet="1" objects="1" scenarios="1"/>
  <autoFilter ref="J22:M22" xr:uid="{00000000-0001-0000-0300-000000000000}"/>
  <mergeCells count="174">
    <mergeCell ref="F21:I23"/>
    <mergeCell ref="E21:E23"/>
    <mergeCell ref="D21:D23"/>
    <mergeCell ref="C21:C23"/>
    <mergeCell ref="B21:B23"/>
    <mergeCell ref="P23:Q23"/>
    <mergeCell ref="N23:O23"/>
    <mergeCell ref="R23:S23"/>
    <mergeCell ref="T23:U23"/>
    <mergeCell ref="T37:U37"/>
    <mergeCell ref="J18:M20"/>
    <mergeCell ref="T22:U22"/>
    <mergeCell ref="N22:O22"/>
    <mergeCell ref="P22:Q22"/>
    <mergeCell ref="R22:S22"/>
    <mergeCell ref="N33:O33"/>
    <mergeCell ref="P33:Q33"/>
    <mergeCell ref="R33:S33"/>
    <mergeCell ref="F28:I28"/>
    <mergeCell ref="F35:I35"/>
    <mergeCell ref="F36:I36"/>
    <mergeCell ref="T32:U32"/>
    <mergeCell ref="T33:U33"/>
    <mergeCell ref="T34:U34"/>
    <mergeCell ref="T35:U35"/>
    <mergeCell ref="T36:U36"/>
    <mergeCell ref="F29:I29"/>
    <mergeCell ref="F30:I30"/>
    <mergeCell ref="N36:O36"/>
    <mergeCell ref="P36:Q36"/>
    <mergeCell ref="R36:S36"/>
    <mergeCell ref="F31:I31"/>
    <mergeCell ref="F32:I32"/>
    <mergeCell ref="F33:I33"/>
    <mergeCell ref="F34:I34"/>
    <mergeCell ref="C48:C58"/>
    <mergeCell ref="B26:B58"/>
    <mergeCell ref="C26:C40"/>
    <mergeCell ref="C42:C43"/>
    <mergeCell ref="C45:C46"/>
    <mergeCell ref="N57:O57"/>
    <mergeCell ref="P57:Q57"/>
    <mergeCell ref="R57:S57"/>
    <mergeCell ref="N58:O58"/>
    <mergeCell ref="P58:Q58"/>
    <mergeCell ref="R58:S58"/>
    <mergeCell ref="N56:O56"/>
    <mergeCell ref="P56:Q56"/>
    <mergeCell ref="R56:S56"/>
    <mergeCell ref="N54:O54"/>
    <mergeCell ref="P54:Q54"/>
    <mergeCell ref="R54:S54"/>
    <mergeCell ref="N55:O55"/>
    <mergeCell ref="P55:Q55"/>
    <mergeCell ref="R55:S55"/>
    <mergeCell ref="N52:O52"/>
    <mergeCell ref="P52:Q52"/>
    <mergeCell ref="R52:S52"/>
    <mergeCell ref="N53:O53"/>
    <mergeCell ref="P53:Q53"/>
    <mergeCell ref="R53:S53"/>
    <mergeCell ref="N50:O50"/>
    <mergeCell ref="P50:Q50"/>
    <mergeCell ref="R50:S50"/>
    <mergeCell ref="N51:O51"/>
    <mergeCell ref="P51:Q51"/>
    <mergeCell ref="R51:S51"/>
    <mergeCell ref="N48:O48"/>
    <mergeCell ref="P48:Q48"/>
    <mergeCell ref="R48:S48"/>
    <mergeCell ref="N49:O49"/>
    <mergeCell ref="P49:Q49"/>
    <mergeCell ref="R49:S49"/>
    <mergeCell ref="P45:Q45"/>
    <mergeCell ref="R45:S45"/>
    <mergeCell ref="N46:O46"/>
    <mergeCell ref="P46:Q46"/>
    <mergeCell ref="R46:S46"/>
    <mergeCell ref="N39:O39"/>
    <mergeCell ref="N40:O40"/>
    <mergeCell ref="P39:Q39"/>
    <mergeCell ref="R39:S39"/>
    <mergeCell ref="P40:Q40"/>
    <mergeCell ref="R40:S40"/>
    <mergeCell ref="P38:Q38"/>
    <mergeCell ref="N37:O37"/>
    <mergeCell ref="P37:Q37"/>
    <mergeCell ref="R37:S37"/>
    <mergeCell ref="F37:I37"/>
    <mergeCell ref="F58:I58"/>
    <mergeCell ref="F57:I57"/>
    <mergeCell ref="F56:I56"/>
    <mergeCell ref="F53:I53"/>
    <mergeCell ref="F52:I52"/>
    <mergeCell ref="F43:I43"/>
    <mergeCell ref="F42:I42"/>
    <mergeCell ref="F51:I51"/>
    <mergeCell ref="F38:I38"/>
    <mergeCell ref="F39:I39"/>
    <mergeCell ref="F46:I46"/>
    <mergeCell ref="F54:I54"/>
    <mergeCell ref="F55:I55"/>
    <mergeCell ref="F40:I40"/>
    <mergeCell ref="F45:I45"/>
    <mergeCell ref="F48:I48"/>
    <mergeCell ref="F49:I49"/>
    <mergeCell ref="F50:I50"/>
    <mergeCell ref="N45:O45"/>
    <mergeCell ref="N16:O16"/>
    <mergeCell ref="P16:Q16"/>
    <mergeCell ref="R16:S16"/>
    <mergeCell ref="N26:O26"/>
    <mergeCell ref="P26:Q26"/>
    <mergeCell ref="R26:S26"/>
    <mergeCell ref="R29:S29"/>
    <mergeCell ref="N30:O30"/>
    <mergeCell ref="P30:Q30"/>
    <mergeCell ref="R30:S30"/>
    <mergeCell ref="P27:Q27"/>
    <mergeCell ref="R27:S27"/>
    <mergeCell ref="N28:O28"/>
    <mergeCell ref="P28:Q28"/>
    <mergeCell ref="R28:S28"/>
    <mergeCell ref="N27:O27"/>
    <mergeCell ref="N29:O29"/>
    <mergeCell ref="P29:Q29"/>
    <mergeCell ref="T57:U57"/>
    <mergeCell ref="T58:U58"/>
    <mergeCell ref="T49:U49"/>
    <mergeCell ref="T50:U50"/>
    <mergeCell ref="T51:U51"/>
    <mergeCell ref="T52:U52"/>
    <mergeCell ref="T16:U16"/>
    <mergeCell ref="N15:U15"/>
    <mergeCell ref="T26:U26"/>
    <mergeCell ref="T27:U27"/>
    <mergeCell ref="T28:U28"/>
    <mergeCell ref="T29:U29"/>
    <mergeCell ref="T30:U30"/>
    <mergeCell ref="T31:U31"/>
    <mergeCell ref="P32:Q32"/>
    <mergeCell ref="R32:S32"/>
    <mergeCell ref="T38:U38"/>
    <mergeCell ref="T39:U39"/>
    <mergeCell ref="T40:U40"/>
    <mergeCell ref="T42:U42"/>
    <mergeCell ref="T43:U43"/>
    <mergeCell ref="T45:U45"/>
    <mergeCell ref="T46:U46"/>
    <mergeCell ref="T48:U48"/>
    <mergeCell ref="F26:I26"/>
    <mergeCell ref="F27:I27"/>
    <mergeCell ref="T53:U53"/>
    <mergeCell ref="T54:U54"/>
    <mergeCell ref="T55:U55"/>
    <mergeCell ref="T56:U56"/>
    <mergeCell ref="N31:O31"/>
    <mergeCell ref="P31:Q31"/>
    <mergeCell ref="R31:S31"/>
    <mergeCell ref="N34:O34"/>
    <mergeCell ref="P34:Q34"/>
    <mergeCell ref="R34:S34"/>
    <mergeCell ref="N35:O35"/>
    <mergeCell ref="P35:Q35"/>
    <mergeCell ref="R38:S38"/>
    <mergeCell ref="N42:O42"/>
    <mergeCell ref="P42:Q42"/>
    <mergeCell ref="N43:O43"/>
    <mergeCell ref="P43:Q43"/>
    <mergeCell ref="R42:S42"/>
    <mergeCell ref="R43:S43"/>
    <mergeCell ref="R35:S35"/>
    <mergeCell ref="N32:O32"/>
    <mergeCell ref="N38:O38"/>
  </mergeCells>
  <conditionalFormatting sqref="J26:J58">
    <cfRule type="expression" dxfId="109" priority="11">
      <formula>N$1="non"</formula>
    </cfRule>
  </conditionalFormatting>
  <conditionalFormatting sqref="J26:N40 J48:N58 P48:P58 R48:R58 T48:T58">
    <cfRule type="containsText" dxfId="108" priority="45" operator="containsText" text="APPL">
      <formula>NOT(ISERROR(SEARCH("APPL",J26)))</formula>
    </cfRule>
    <cfRule type="containsText" dxfId="107" priority="46" operator="containsText" text="PART">
      <formula>NOT(ISERROR(SEARCH("PART",J26)))</formula>
    </cfRule>
    <cfRule type="endsWith" dxfId="106" priority="47" operator="endsWith" text="NON">
      <formula>RIGHT(J26,LEN("NON"))="NON"</formula>
    </cfRule>
    <cfRule type="containsText" dxfId="105" priority="48" operator="containsText" text="OUI">
      <formula>NOT(ISERROR(SEARCH("OUI",J26)))</formula>
    </cfRule>
  </conditionalFormatting>
  <conditionalFormatting sqref="J42:N43">
    <cfRule type="containsText" dxfId="104" priority="60" operator="containsText" text="OUI">
      <formula>NOT(ISERROR(SEARCH("OUI",J42)))</formula>
    </cfRule>
    <cfRule type="containsText" dxfId="103" priority="57" operator="containsText" text="APPL">
      <formula>NOT(ISERROR(SEARCH("APPL",J42)))</formula>
    </cfRule>
    <cfRule type="containsText" dxfId="102" priority="58" operator="containsText" text="PART">
      <formula>NOT(ISERROR(SEARCH("PART",J42)))</formula>
    </cfRule>
    <cfRule type="endsWith" dxfId="101" priority="59" operator="endsWith" text="NON">
      <formula>RIGHT(J42,LEN("NON"))="NON"</formula>
    </cfRule>
  </conditionalFormatting>
  <conditionalFormatting sqref="J45:N46">
    <cfRule type="containsText" dxfId="100" priority="93" operator="containsText" text="APPL">
      <formula>NOT(ISERROR(SEARCH("APPL",J45)))</formula>
    </cfRule>
    <cfRule type="containsText" dxfId="99" priority="94" operator="containsText" text="PART">
      <formula>NOT(ISERROR(SEARCH("PART",J45)))</formula>
    </cfRule>
    <cfRule type="endsWith" dxfId="98" priority="95" operator="endsWith" text="NON">
      <formula>RIGHT(J45,LEN("NON"))="NON"</formula>
    </cfRule>
    <cfRule type="containsText" dxfId="97" priority="96" operator="containsText" text="OUI">
      <formula>NOT(ISERROR(SEARCH("OUI",J45)))</formula>
    </cfRule>
  </conditionalFormatting>
  <conditionalFormatting sqref="K26:K58">
    <cfRule type="expression" dxfId="96" priority="10">
      <formula>P$1="non"</formula>
    </cfRule>
  </conditionalFormatting>
  <conditionalFormatting sqref="L26:L58">
    <cfRule type="expression" dxfId="95" priority="8">
      <formula>R$1="non"</formula>
    </cfRule>
  </conditionalFormatting>
  <conditionalFormatting sqref="L7:M11">
    <cfRule type="endsWith" dxfId="94" priority="175" operator="endsWith" text="NON">
      <formula>RIGHT(L7,LEN("NON"))="NON"</formula>
    </cfRule>
    <cfRule type="containsText" dxfId="93" priority="176" operator="containsText" text="OUI">
      <formula>NOT(ISERROR(SEARCH("OUI",L7)))</formula>
    </cfRule>
    <cfRule type="containsText" dxfId="92" priority="173" operator="containsText" text="APPL">
      <formula>NOT(ISERROR(SEARCH("APPL",L7)))</formula>
    </cfRule>
    <cfRule type="containsText" dxfId="91" priority="174" operator="containsText" text="PART">
      <formula>NOT(ISERROR(SEARCH("PART",L7)))</formula>
    </cfRule>
  </conditionalFormatting>
  <conditionalFormatting sqref="M26:M58">
    <cfRule type="expression" dxfId="90" priority="6">
      <formula>T$1="non"</formula>
    </cfRule>
  </conditionalFormatting>
  <conditionalFormatting sqref="N36:N37">
    <cfRule type="containsText" dxfId="89" priority="4" operator="containsText" text="OUI">
      <formula>NOT(ISERROR(SEARCH("OUI",N36)))</formula>
    </cfRule>
    <cfRule type="containsText" dxfId="88" priority="1" operator="containsText" text="APPL">
      <formula>NOT(ISERROR(SEARCH("APPL",N36)))</formula>
    </cfRule>
    <cfRule type="containsText" dxfId="87" priority="2" operator="containsText" text="PART">
      <formula>NOT(ISERROR(SEARCH("PART",N36)))</formula>
    </cfRule>
    <cfRule type="endsWith" dxfId="86" priority="3" operator="endsWith" text="NON">
      <formula>RIGHT(N36,LEN("NON"))="NON"</formula>
    </cfRule>
  </conditionalFormatting>
  <conditionalFormatting sqref="N1:U1">
    <cfRule type="containsText" dxfId="85" priority="15" operator="containsText" text="non">
      <formula>NOT(ISERROR(SEARCH("non",N1)))</formula>
    </cfRule>
    <cfRule type="containsText" dxfId="84" priority="14" operator="containsText" text="oui">
      <formula>NOT(ISERROR(SEARCH("oui",N1)))</formula>
    </cfRule>
  </conditionalFormatting>
  <conditionalFormatting sqref="N18:U18">
    <cfRule type="cellIs" dxfId="83" priority="21" operator="lessThan">
      <formula>$AJ$17</formula>
    </cfRule>
    <cfRule type="cellIs" dxfId="82" priority="20" operator="lessThan">
      <formula>$AI$17</formula>
    </cfRule>
    <cfRule type="cellIs" dxfId="81" priority="22" operator="greaterThan">
      <formula>$AJ$17</formula>
    </cfRule>
  </conditionalFormatting>
  <conditionalFormatting sqref="N26:U58">
    <cfRule type="expression" dxfId="80" priority="12">
      <formula>N$1="non"</formula>
    </cfRule>
  </conditionalFormatting>
  <conditionalFormatting sqref="P26:P40">
    <cfRule type="containsText" dxfId="79" priority="19" operator="containsText" text="OUI">
      <formula>NOT(ISERROR(SEARCH("OUI",P26)))</formula>
    </cfRule>
    <cfRule type="endsWith" dxfId="78" priority="18" operator="endsWith" text="NON">
      <formula>RIGHT(P26,LEN("NON"))="NON"</formula>
    </cfRule>
    <cfRule type="containsText" dxfId="77" priority="17" operator="containsText" text="PART">
      <formula>NOT(ISERROR(SEARCH("PART",P26)))</formula>
    </cfRule>
    <cfRule type="containsText" dxfId="76" priority="16" operator="containsText" text="APPL">
      <formula>NOT(ISERROR(SEARCH("APPL",P26)))</formula>
    </cfRule>
  </conditionalFormatting>
  <conditionalFormatting sqref="P42:P43">
    <cfRule type="containsText" dxfId="75" priority="154" operator="containsText" text="APPL">
      <formula>NOT(ISERROR(SEARCH("APPL",P42)))</formula>
    </cfRule>
    <cfRule type="containsText" dxfId="74" priority="155" operator="containsText" text="PART">
      <formula>NOT(ISERROR(SEARCH("PART",P42)))</formula>
    </cfRule>
    <cfRule type="endsWith" dxfId="73" priority="156" operator="endsWith" text="NON">
      <formula>RIGHT(P42,LEN("NON"))="NON"</formula>
    </cfRule>
    <cfRule type="containsText" dxfId="72" priority="157" operator="containsText" text="OUI">
      <formula>NOT(ISERROR(SEARCH("OUI",P42)))</formula>
    </cfRule>
  </conditionalFormatting>
  <conditionalFormatting sqref="P45:P46">
    <cfRule type="containsText" dxfId="71" priority="146" operator="containsText" text="APPL">
      <formula>NOT(ISERROR(SEARCH("APPL",P45)))</formula>
    </cfRule>
    <cfRule type="containsText" dxfId="70" priority="147" operator="containsText" text="PART">
      <formula>NOT(ISERROR(SEARCH("PART",P45)))</formula>
    </cfRule>
    <cfRule type="endsWith" dxfId="69" priority="148" operator="endsWith" text="NON">
      <formula>RIGHT(P45,LEN("NON"))="NON"</formula>
    </cfRule>
    <cfRule type="containsText" dxfId="68" priority="149" operator="containsText" text="OUI">
      <formula>NOT(ISERROR(SEARCH("OUI",P45)))</formula>
    </cfRule>
  </conditionalFormatting>
  <conditionalFormatting sqref="R26:R40">
    <cfRule type="endsWith" dxfId="67" priority="35" operator="endsWith" text="NON">
      <formula>RIGHT(R26,LEN("NON"))="NON"</formula>
    </cfRule>
    <cfRule type="containsText" dxfId="66" priority="34" operator="containsText" text="PART">
      <formula>NOT(ISERROR(SEARCH("PART",R26)))</formula>
    </cfRule>
    <cfRule type="containsText" dxfId="65" priority="33" operator="containsText" text="APPL">
      <formula>NOT(ISERROR(SEARCH("APPL",R26)))</formula>
    </cfRule>
    <cfRule type="containsText" dxfId="64" priority="36" operator="containsText" text="OUI">
      <formula>NOT(ISERROR(SEARCH("OUI",R26)))</formula>
    </cfRule>
  </conditionalFormatting>
  <conditionalFormatting sqref="R42:R43">
    <cfRule type="containsText" dxfId="63" priority="158" operator="containsText" text="APPL">
      <formula>NOT(ISERROR(SEARCH("APPL",R42)))</formula>
    </cfRule>
    <cfRule type="containsText" dxfId="62" priority="159" operator="containsText" text="PART">
      <formula>NOT(ISERROR(SEARCH("PART",R42)))</formula>
    </cfRule>
    <cfRule type="endsWith" dxfId="61" priority="160" operator="endsWith" text="NON">
      <formula>RIGHT(R42,LEN("NON"))="NON"</formula>
    </cfRule>
    <cfRule type="containsText" dxfId="60" priority="161" operator="containsText" text="OUI">
      <formula>NOT(ISERROR(SEARCH("OUI",R42)))</formula>
    </cfRule>
  </conditionalFormatting>
  <conditionalFormatting sqref="R45:R46">
    <cfRule type="containsText" dxfId="59" priority="150" operator="containsText" text="APPL">
      <formula>NOT(ISERROR(SEARCH("APPL",R45)))</formula>
    </cfRule>
    <cfRule type="containsText" dxfId="58" priority="151" operator="containsText" text="PART">
      <formula>NOT(ISERROR(SEARCH("PART",R45)))</formula>
    </cfRule>
    <cfRule type="endsWith" dxfId="57" priority="152" operator="endsWith" text="NON">
      <formula>RIGHT(R45,LEN("NON"))="NON"</formula>
    </cfRule>
    <cfRule type="containsText" dxfId="56" priority="153" operator="containsText" text="OUI">
      <formula>NOT(ISERROR(SEARCH("OUI",R45)))</formula>
    </cfRule>
  </conditionalFormatting>
  <conditionalFormatting sqref="T26:T40">
    <cfRule type="endsWith" dxfId="55" priority="31" operator="endsWith" text="NON">
      <formula>RIGHT(T26,LEN("NON"))="NON"</formula>
    </cfRule>
    <cfRule type="containsText" dxfId="54" priority="30" operator="containsText" text="PART">
      <formula>NOT(ISERROR(SEARCH("PART",T26)))</formula>
    </cfRule>
    <cfRule type="containsText" dxfId="53" priority="29" operator="containsText" text="APPL">
      <formula>NOT(ISERROR(SEARCH("APPL",T26)))</formula>
    </cfRule>
    <cfRule type="containsText" dxfId="52" priority="32" operator="containsText" text="OUI">
      <formula>NOT(ISERROR(SEARCH("OUI",T26)))</formula>
    </cfRule>
  </conditionalFormatting>
  <conditionalFormatting sqref="T42:T43">
    <cfRule type="containsText" dxfId="51" priority="129" operator="containsText" text="APPL">
      <formula>NOT(ISERROR(SEARCH("APPL",T42)))</formula>
    </cfRule>
    <cfRule type="containsText" dxfId="50" priority="130" operator="containsText" text="PART">
      <formula>NOT(ISERROR(SEARCH("PART",T42)))</formula>
    </cfRule>
    <cfRule type="endsWith" dxfId="49" priority="131" operator="endsWith" text="NON">
      <formula>RIGHT(T42,LEN("NON"))="NON"</formula>
    </cfRule>
    <cfRule type="containsText" dxfId="48" priority="132" operator="containsText" text="OUI">
      <formula>NOT(ISERROR(SEARCH("OUI",T42)))</formula>
    </cfRule>
  </conditionalFormatting>
  <conditionalFormatting sqref="T45:T46">
    <cfRule type="containsText" dxfId="47" priority="125" operator="containsText" text="APPL">
      <formula>NOT(ISERROR(SEARCH("APPL",T45)))</formula>
    </cfRule>
    <cfRule type="containsText" dxfId="46" priority="126" operator="containsText" text="PART">
      <formula>NOT(ISERROR(SEARCH("PART",T45)))</formula>
    </cfRule>
    <cfRule type="endsWith" dxfId="45" priority="127" operator="endsWith" text="NON">
      <formula>RIGHT(T45,LEN("NON"))="NON"</formula>
    </cfRule>
    <cfRule type="containsText" dxfId="44" priority="128" operator="containsText" text="OUI">
      <formula>NOT(ISERROR(SEARCH("OUI",T45)))</formula>
    </cfRule>
  </conditionalFormatting>
  <hyperlinks>
    <hyperlink ref="E28" r:id="rId1" xr:uid="{EBF613AB-3BA8-4FD2-861E-F3AB09447AF5}"/>
    <hyperlink ref="E30" r:id="rId2" xr:uid="{6D6F5126-388E-49AF-B045-CAAFB0243B66}"/>
    <hyperlink ref="E31" r:id="rId3" xr:uid="{BFCB6161-E9C5-4A9E-AFA1-DFED1E7BD421}"/>
    <hyperlink ref="E32" r:id="rId4" xr:uid="{17AA4CA2-D159-4F48-9426-4AEDB3A37B98}"/>
    <hyperlink ref="E35" r:id="rId5" xr:uid="{EFD2652B-5BDC-4A36-BF89-1119B21D36B2}"/>
    <hyperlink ref="E46" r:id="rId6" xr:uid="{354F1C46-01CD-4562-B97C-5F32620AF2B2}"/>
    <hyperlink ref="E48" r:id="rId7" xr:uid="{E99CA050-A95A-447C-A1E7-000932B3D134}"/>
    <hyperlink ref="E51" r:id="rId8" xr:uid="{6013A4CF-2199-457D-8A38-6F7E99CA7AF7}"/>
    <hyperlink ref="E50" r:id="rId9" xr:uid="{9C38FFCC-B108-4926-B0DE-15D2742916E5}"/>
    <hyperlink ref="E49" r:id="rId10" xr:uid="{DEE57308-38D9-4916-90A1-2CEBDF7500B6}"/>
    <hyperlink ref="E39" r:id="rId11" xr:uid="{719EAA43-F054-4648-B4F0-06FEB8710BAB}"/>
    <hyperlink ref="E53" r:id="rId12" xr:uid="{042F2285-A6F4-4515-AD42-C77CAA82EF86}"/>
    <hyperlink ref="E57" r:id="rId13" xr:uid="{C26E58CC-3AD7-4A0F-91EA-DC972CB41A90}"/>
    <hyperlink ref="E29" r:id="rId14" xr:uid="{5BDC060A-A058-4809-AC06-40BFB8E6FEC9}"/>
    <hyperlink ref="E54" r:id="rId15" xr:uid="{B2C35124-BB12-48AB-AFFC-DFBA65F83922}"/>
    <hyperlink ref="E56" r:id="rId16" xr:uid="{113FE14E-C70A-46B4-BB0D-AEE03CEBCD07}"/>
    <hyperlink ref="E58" r:id="rId17" xr:uid="{6992B780-CB00-40E1-8D91-4BC1DD93CBDE}"/>
    <hyperlink ref="E26" r:id="rId18" xr:uid="{CEE2D4FF-D7F0-4647-8ADE-6E543CB953C5}"/>
  </hyperlinks>
  <pageMargins left="0.19685039370078741" right="0.19685039370078741" top="0.19685039370078741" bottom="0.19685039370078741" header="0.31496062992125984" footer="0"/>
  <pageSetup paperSize="9" scale="36" fitToHeight="0" orientation="landscape" r:id="rId19"/>
  <headerFooter>
    <oddFooter>&amp;L&amp;G&amp;C&amp;18&amp;K08+000Audit de pratiques OMEDIT NAGG
&amp;"-,Gras"Circuit des gaz à usage médical en établissement de santé&amp;R&amp;18&amp;K08+000&amp;P/&amp;N
Version de septembre 2026</oddFooter>
  </headerFooter>
  <rowBreaks count="2" manualBreakCount="2">
    <brk id="31" max="16383" man="1"/>
    <brk id="43" max="16383" man="1"/>
  </rowBreaks>
  <drawing r:id="rId20"/>
  <legacyDrawingHF r:id="rId21"/>
  <extLst>
    <ext xmlns:x14="http://schemas.microsoft.com/office/spreadsheetml/2009/9/main" uri="{78C0D931-6437-407d-A8EE-F0AAD7539E65}">
      <x14:conditionalFormattings>
        <x14:conditionalFormatting xmlns:xm="http://schemas.microsoft.com/office/excel/2006/main">
          <x14:cfRule type="containsText" priority="137" operator="containsText" id="{7AC40940-37C7-42C0-BA04-27148233CF84}">
            <xm:f>NOT(ISERROR(SEARCH($AH$22,AH4)))</xm:f>
            <xm:f>$AH$22</xm:f>
            <x14:dxf>
              <font>
                <color rgb="FF9C0006"/>
              </font>
              <fill>
                <patternFill>
                  <bgColor rgb="FFFFC7CE"/>
                </patternFill>
              </fill>
            </x14:dxf>
          </x14:cfRule>
          <xm:sqref>AH4:AH12 AK4:AP12 AK15:AP20 AH15:AH38 AK23:AP23 AH40:AH1048576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451DD501-D016-4A50-BC2F-A77964B2CF64}">
          <x14:formula1>
            <xm:f>'Liste '!$O$4:$O$7</xm:f>
          </x14:formula1>
          <xm:sqref>J42:M43 J45:M46 J26:M38 J48:M58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90C6F-316C-444F-896A-EB09EF630B03}">
  <sheetPr>
    <tabColor theme="8"/>
    <pageSetUpPr fitToPage="1"/>
  </sheetPr>
  <dimension ref="A1:BA437"/>
  <sheetViews>
    <sheetView view="pageBreakPreview" zoomScale="85" zoomScaleNormal="60" zoomScaleSheetLayoutView="85" zoomScalePageLayoutView="55" workbookViewId="0">
      <selection activeCell="C53" sqref="C53"/>
    </sheetView>
  </sheetViews>
  <sheetFormatPr baseColWidth="10" defaultColWidth="11.42578125" defaultRowHeight="24" customHeight="1" outlineLevelRow="2" outlineLevelCol="1" x14ac:dyDescent="0.35"/>
  <cols>
    <col min="1" max="1" width="3.7109375" style="78" customWidth="1"/>
    <col min="2" max="5" width="8.42578125" style="118" customWidth="1"/>
    <col min="6" max="6" width="17.7109375" style="118" customWidth="1"/>
    <col min="7" max="10" width="6.5703125" style="118" customWidth="1"/>
    <col min="11" max="11" width="17.7109375" style="118" customWidth="1"/>
    <col min="12" max="19" width="8.42578125" style="118" customWidth="1"/>
    <col min="20" max="20" width="4.28515625" style="78" customWidth="1"/>
    <col min="21" max="35" width="28.28515625" style="78" customWidth="1" outlineLevel="1"/>
    <col min="36" max="36" width="28.28515625" style="243" customWidth="1" outlineLevel="1"/>
    <col min="37" max="38" width="15" style="398" customWidth="1"/>
    <col min="39" max="47" width="7.28515625" style="398" customWidth="1"/>
    <col min="48" max="48" width="17.7109375" style="398" customWidth="1"/>
    <col min="49" max="50" width="17.7109375" style="243" customWidth="1"/>
    <col min="51" max="51" width="17.7109375" style="351" customWidth="1"/>
    <col min="52" max="52" width="17.7109375" style="304" customWidth="1"/>
    <col min="53" max="53" width="17.7109375" style="304" hidden="1" customWidth="1"/>
    <col min="54" max="16384" width="11.42578125" style="78"/>
  </cols>
  <sheetData>
    <row r="1" spans="2:53" ht="13.5" customHeight="1" x14ac:dyDescent="0.35">
      <c r="B1" s="117"/>
    </row>
    <row r="2" spans="2:53" ht="46.5" customHeight="1" x14ac:dyDescent="0.35">
      <c r="B2" s="5" t="s">
        <v>330</v>
      </c>
    </row>
    <row r="3" spans="2:53" s="120" customFormat="1" ht="37.5" customHeight="1" x14ac:dyDescent="0.25">
      <c r="B3" s="68" t="s">
        <v>266</v>
      </c>
      <c r="C3" s="119"/>
      <c r="D3" s="119"/>
      <c r="E3" s="119"/>
      <c r="F3" s="119"/>
      <c r="G3" s="119"/>
      <c r="H3" s="119"/>
      <c r="I3" s="119"/>
      <c r="J3" s="119"/>
      <c r="K3" s="119"/>
      <c r="L3" s="119"/>
      <c r="M3" s="119"/>
      <c r="N3" s="119"/>
      <c r="O3" s="119"/>
      <c r="P3" s="119"/>
      <c r="Q3" s="119"/>
      <c r="R3" s="119"/>
      <c r="S3" s="119"/>
      <c r="AJ3" s="399"/>
      <c r="AK3" s="400"/>
      <c r="AL3" s="400"/>
      <c r="AM3" s="400"/>
      <c r="AN3" s="400"/>
      <c r="AO3" s="400"/>
      <c r="AP3" s="400"/>
      <c r="AQ3" s="400"/>
      <c r="AR3" s="400"/>
      <c r="AS3" s="400"/>
      <c r="AT3" s="400"/>
      <c r="AU3" s="400"/>
      <c r="AV3" s="400"/>
      <c r="AW3" s="399"/>
      <c r="AX3" s="399"/>
      <c r="AY3" s="352"/>
      <c r="AZ3" s="348"/>
      <c r="BA3" s="348"/>
    </row>
    <row r="4" spans="2:53" s="120" customFormat="1" ht="46.5" customHeight="1" x14ac:dyDescent="0.25">
      <c r="B4" s="68" t="s">
        <v>354</v>
      </c>
      <c r="C4" s="119"/>
      <c r="D4" s="119"/>
      <c r="E4" s="119"/>
      <c r="F4" s="119"/>
      <c r="G4" s="119"/>
      <c r="H4" s="119"/>
      <c r="I4" s="119"/>
      <c r="J4" s="119"/>
      <c r="K4" s="119"/>
      <c r="L4" s="119"/>
      <c r="M4" s="119"/>
      <c r="N4" s="119"/>
      <c r="O4" s="119"/>
      <c r="P4" s="119"/>
      <c r="Q4" s="119"/>
      <c r="R4" s="119"/>
      <c r="S4" s="119"/>
      <c r="AJ4" s="399"/>
      <c r="AK4" s="400"/>
      <c r="AL4" s="400"/>
      <c r="AM4" s="400"/>
      <c r="AN4" s="400"/>
      <c r="AO4" s="400"/>
      <c r="AP4" s="400"/>
      <c r="AQ4" s="400"/>
      <c r="AR4" s="400"/>
      <c r="AS4" s="400"/>
      <c r="AT4" s="400"/>
      <c r="AU4" s="400"/>
      <c r="AV4" s="400"/>
      <c r="AW4" s="399"/>
      <c r="AX4" s="399"/>
      <c r="AY4" s="352"/>
      <c r="AZ4" s="348"/>
      <c r="BA4" s="348"/>
    </row>
    <row r="5" spans="2:53" ht="20.25" customHeight="1" x14ac:dyDescent="0.35">
      <c r="B5" s="121" t="str">
        <f>IF('3 - Établissement'!K9="","","Audit renseigné le "&amp;TEXT('3 - Établissement'!K9,"jj/mm/aaaa"))</f>
        <v/>
      </c>
    </row>
    <row r="6" spans="2:53" ht="25.5" customHeight="1" x14ac:dyDescent="0.35"/>
    <row r="7" spans="2:53" ht="12.75" customHeight="1" x14ac:dyDescent="0.35"/>
    <row r="8" spans="2:53" ht="19.5" customHeight="1" x14ac:dyDescent="0.55000000000000004">
      <c r="G8" s="619" t="str">
        <f>IF('3 - Établissement'!E1="","",UPPER(
'3 - Établissement'!E1))</f>
        <v/>
      </c>
      <c r="H8" s="619"/>
      <c r="I8" s="619"/>
      <c r="J8" s="619"/>
      <c r="K8" s="619"/>
      <c r="L8" s="619"/>
      <c r="M8" s="619"/>
      <c r="N8" s="619"/>
    </row>
    <row r="9" spans="2:53" ht="125.25" customHeight="1" x14ac:dyDescent="0.25">
      <c r="B9" s="620" t="str">
        <f>IF('3 - Établissement'!E9="","",UPPER(
'3 - Établissement'!E9))</f>
        <v/>
      </c>
      <c r="C9" s="620"/>
      <c r="D9" s="620"/>
      <c r="E9" s="620"/>
      <c r="F9" s="620"/>
      <c r="G9" s="620"/>
      <c r="H9" s="620"/>
      <c r="I9" s="620"/>
      <c r="J9" s="620"/>
      <c r="K9" s="620"/>
      <c r="L9" s="620"/>
      <c r="M9" s="620"/>
      <c r="N9" s="620"/>
      <c r="O9" s="620"/>
      <c r="P9" s="620"/>
      <c r="Q9" s="620"/>
      <c r="R9" s="620"/>
      <c r="S9" s="620"/>
    </row>
    <row r="10" spans="2:53" ht="42.75" customHeight="1" x14ac:dyDescent="0.4">
      <c r="B10" s="621" t="str">
        <f>IF('3 - Établissement'!AD21&lt;2,"SERVICE / UNITÉ DE SOINS RÉPONDEUR : ","SERVICES / UNITÉS DE SOINS RÉPONDEURS : ")</f>
        <v xml:space="preserve">SERVICE / UNITÉ DE SOINS RÉPONDEUR : </v>
      </c>
      <c r="C10" s="621"/>
      <c r="D10" s="621"/>
      <c r="E10" s="621"/>
      <c r="F10" s="621"/>
      <c r="G10" s="621"/>
      <c r="H10" s="621"/>
      <c r="I10" s="621"/>
      <c r="J10" s="621"/>
      <c r="K10" s="621"/>
      <c r="L10" s="621"/>
      <c r="M10" s="621"/>
      <c r="N10" s="621"/>
      <c r="O10" s="621"/>
      <c r="P10" s="621"/>
      <c r="Q10" s="621"/>
      <c r="R10" s="621"/>
      <c r="S10" s="621"/>
    </row>
    <row r="11" spans="2:53" ht="193.5" customHeight="1" x14ac:dyDescent="0.25">
      <c r="B11" s="622" t="str">
        <f>UPPER(_xlfn.TEXTJOIN(" 
",TRUE,'3 - Établissement'!E21,'3 - Établissement'!E25,'3 - Établissement'!K21,'3 - Établissement'!K25))</f>
        <v/>
      </c>
      <c r="C11" s="622"/>
      <c r="D11" s="622"/>
      <c r="E11" s="622"/>
      <c r="F11" s="622"/>
      <c r="G11" s="622"/>
      <c r="H11" s="622"/>
      <c r="I11" s="622"/>
      <c r="J11" s="622"/>
      <c r="K11" s="622"/>
      <c r="L11" s="622"/>
      <c r="M11" s="622"/>
      <c r="N11" s="622"/>
      <c r="O11" s="622"/>
      <c r="P11" s="622"/>
      <c r="Q11" s="622"/>
      <c r="R11" s="622"/>
      <c r="S11" s="622"/>
    </row>
    <row r="12" spans="2:53" ht="12.75" customHeight="1" x14ac:dyDescent="0.35"/>
    <row r="13" spans="2:53" ht="24" customHeight="1" x14ac:dyDescent="0.25">
      <c r="B13" s="122"/>
      <c r="C13" s="122"/>
      <c r="D13" s="122"/>
      <c r="E13" s="122"/>
      <c r="F13" s="122"/>
      <c r="G13" s="122"/>
      <c r="H13" s="122"/>
      <c r="I13" s="122"/>
      <c r="J13" s="122"/>
      <c r="K13" s="122"/>
      <c r="L13" s="122"/>
      <c r="M13" s="78"/>
      <c r="N13" s="122"/>
      <c r="O13" s="123"/>
      <c r="P13" s="122"/>
      <c r="Q13" s="122"/>
      <c r="R13" s="122"/>
      <c r="S13" s="122"/>
      <c r="T13" s="122"/>
      <c r="U13" s="122"/>
      <c r="V13" s="122"/>
      <c r="W13" s="122"/>
      <c r="X13" s="122"/>
      <c r="Y13" s="122"/>
      <c r="Z13" s="122"/>
      <c r="AA13" s="122"/>
      <c r="AB13" s="122"/>
      <c r="AC13" s="122"/>
      <c r="AD13" s="122"/>
      <c r="AE13" s="122"/>
      <c r="AF13" s="122"/>
      <c r="AG13" s="122"/>
      <c r="AH13" s="122"/>
      <c r="AI13" s="122"/>
      <c r="AJ13" s="401"/>
      <c r="AK13" s="402"/>
      <c r="AL13" s="402"/>
    </row>
    <row r="14" spans="2:53" ht="24" customHeight="1" x14ac:dyDescent="0.25">
      <c r="B14" s="122"/>
      <c r="C14" s="122"/>
      <c r="D14" s="122"/>
      <c r="E14" s="122"/>
      <c r="F14" s="122"/>
      <c r="G14" s="122"/>
      <c r="H14" s="122"/>
      <c r="I14" s="122"/>
      <c r="J14" s="122"/>
      <c r="K14" s="122"/>
      <c r="L14" s="122"/>
      <c r="M14" s="78"/>
      <c r="N14" s="122"/>
      <c r="O14" s="123"/>
      <c r="P14" s="122"/>
      <c r="Q14" s="122"/>
      <c r="R14" s="122"/>
      <c r="S14" s="122"/>
      <c r="T14" s="122"/>
      <c r="U14" s="122"/>
      <c r="V14" s="122"/>
      <c r="W14" s="122"/>
      <c r="X14" s="122"/>
      <c r="Y14" s="122"/>
      <c r="Z14" s="122"/>
      <c r="AA14" s="122"/>
      <c r="AB14" s="122"/>
      <c r="AC14" s="122"/>
      <c r="AD14" s="122"/>
      <c r="AE14" s="122"/>
      <c r="AF14" s="122"/>
      <c r="AG14" s="122"/>
      <c r="AH14" s="122"/>
      <c r="AI14" s="122"/>
      <c r="AJ14" s="401"/>
      <c r="AK14" s="402"/>
      <c r="AL14" s="402"/>
    </row>
    <row r="15" spans="2:53" ht="24" customHeight="1" x14ac:dyDescent="0.25">
      <c r="B15" s="122"/>
      <c r="C15" s="122"/>
      <c r="D15" s="122"/>
      <c r="E15" s="122"/>
      <c r="F15" s="122"/>
      <c r="G15" s="122"/>
      <c r="H15" s="122"/>
      <c r="I15" s="122"/>
      <c r="J15" s="122"/>
      <c r="K15" s="122"/>
      <c r="L15" s="122"/>
      <c r="M15" s="78"/>
      <c r="N15" s="122"/>
      <c r="O15" s="123"/>
      <c r="P15" s="122"/>
      <c r="Q15" s="122"/>
      <c r="R15" s="122"/>
      <c r="S15" s="122"/>
      <c r="T15" s="122"/>
      <c r="U15" s="122"/>
      <c r="V15" s="122"/>
      <c r="W15" s="122"/>
      <c r="X15" s="122"/>
      <c r="Y15" s="122"/>
      <c r="Z15" s="122"/>
      <c r="AA15" s="122"/>
      <c r="AB15" s="122"/>
      <c r="AC15" s="122"/>
      <c r="AD15" s="122"/>
      <c r="AE15" s="122"/>
      <c r="AF15" s="122"/>
      <c r="AG15" s="122"/>
      <c r="AH15" s="122"/>
      <c r="AI15" s="122"/>
      <c r="AJ15" s="401"/>
      <c r="AK15" s="402"/>
      <c r="AL15" s="402"/>
    </row>
    <row r="16" spans="2:53" ht="46.5" customHeight="1" x14ac:dyDescent="0.25">
      <c r="B16" s="553" t="s">
        <v>390</v>
      </c>
      <c r="C16" s="553"/>
      <c r="D16" s="553"/>
      <c r="E16" s="553"/>
      <c r="F16" s="553"/>
      <c r="G16" s="553"/>
      <c r="H16" s="553"/>
      <c r="I16" s="553"/>
      <c r="J16" s="553"/>
      <c r="K16" s="553"/>
      <c r="L16" s="553"/>
      <c r="M16" s="553"/>
      <c r="N16" s="553"/>
      <c r="O16" s="553"/>
      <c r="P16" s="553"/>
      <c r="Q16" s="553"/>
      <c r="R16" s="553"/>
      <c r="S16" s="553"/>
      <c r="T16" s="122"/>
      <c r="U16" s="122"/>
      <c r="V16" s="122"/>
      <c r="W16" s="122"/>
      <c r="X16" s="122"/>
      <c r="Y16" s="122"/>
      <c r="Z16" s="122"/>
      <c r="AA16" s="122"/>
      <c r="AB16" s="122"/>
      <c r="AC16" s="122"/>
      <c r="AD16" s="122"/>
      <c r="AE16" s="122"/>
      <c r="AF16" s="122"/>
      <c r="AG16" s="122"/>
      <c r="AH16" s="122"/>
      <c r="AI16" s="122"/>
      <c r="AJ16" s="401"/>
      <c r="AK16" s="402"/>
      <c r="AL16" s="402"/>
    </row>
    <row r="17" spans="2:38" ht="46.5" customHeight="1" x14ac:dyDescent="0.25">
      <c r="B17" s="553"/>
      <c r="C17" s="553"/>
      <c r="D17" s="553"/>
      <c r="E17" s="553"/>
      <c r="F17" s="553"/>
      <c r="G17" s="553"/>
      <c r="H17" s="553"/>
      <c r="I17" s="553"/>
      <c r="J17" s="553"/>
      <c r="K17" s="553"/>
      <c r="L17" s="553"/>
      <c r="M17" s="553"/>
      <c r="N17" s="553"/>
      <c r="O17" s="553"/>
      <c r="P17" s="553"/>
      <c r="Q17" s="553"/>
      <c r="R17" s="553"/>
      <c r="S17" s="553"/>
      <c r="T17" s="122"/>
      <c r="U17" s="122"/>
      <c r="V17" s="122"/>
      <c r="W17" s="122"/>
      <c r="X17" s="122"/>
      <c r="Y17" s="122"/>
      <c r="Z17" s="122"/>
      <c r="AA17" s="122"/>
      <c r="AB17" s="122"/>
      <c r="AC17" s="122"/>
      <c r="AD17" s="122"/>
      <c r="AE17" s="122"/>
      <c r="AF17" s="122"/>
      <c r="AG17" s="122"/>
      <c r="AH17" s="122"/>
      <c r="AI17" s="122"/>
      <c r="AJ17" s="401"/>
      <c r="AK17" s="402"/>
      <c r="AL17" s="402"/>
    </row>
    <row r="18" spans="2:38" ht="46.5" customHeight="1" x14ac:dyDescent="0.25">
      <c r="B18" s="553"/>
      <c r="C18" s="553"/>
      <c r="D18" s="553"/>
      <c r="E18" s="553"/>
      <c r="F18" s="553"/>
      <c r="G18" s="553"/>
      <c r="H18" s="553"/>
      <c r="I18" s="553"/>
      <c r="J18" s="553"/>
      <c r="K18" s="553"/>
      <c r="L18" s="553"/>
      <c r="M18" s="553"/>
      <c r="N18" s="553"/>
      <c r="O18" s="553"/>
      <c r="P18" s="553"/>
      <c r="Q18" s="553"/>
      <c r="R18" s="553"/>
      <c r="S18" s="553"/>
      <c r="T18" s="122"/>
      <c r="U18" s="122"/>
      <c r="V18" s="122"/>
      <c r="W18" s="122"/>
      <c r="X18" s="122"/>
      <c r="Y18" s="122"/>
      <c r="Z18" s="122"/>
      <c r="AA18" s="122"/>
      <c r="AB18" s="122"/>
      <c r="AC18" s="122"/>
      <c r="AD18" s="122"/>
      <c r="AE18" s="122"/>
      <c r="AF18" s="122"/>
      <c r="AG18" s="122"/>
      <c r="AH18" s="122"/>
      <c r="AI18" s="122"/>
      <c r="AJ18" s="401"/>
      <c r="AK18" s="402"/>
      <c r="AL18" s="402"/>
    </row>
    <row r="19" spans="2:38" ht="46.5" customHeight="1" x14ac:dyDescent="0.25">
      <c r="B19" s="553"/>
      <c r="C19" s="553"/>
      <c r="D19" s="553"/>
      <c r="E19" s="553"/>
      <c r="F19" s="553"/>
      <c r="G19" s="553"/>
      <c r="H19" s="553"/>
      <c r="I19" s="553"/>
      <c r="J19" s="553"/>
      <c r="K19" s="553"/>
      <c r="L19" s="553"/>
      <c r="M19" s="553"/>
      <c r="N19" s="553"/>
      <c r="O19" s="553"/>
      <c r="P19" s="553"/>
      <c r="Q19" s="553"/>
      <c r="R19" s="553"/>
      <c r="S19" s="553"/>
      <c r="T19" s="122"/>
      <c r="U19" s="122"/>
      <c r="V19" s="122"/>
      <c r="W19" s="122"/>
      <c r="X19" s="122"/>
      <c r="Y19" s="122"/>
      <c r="Z19" s="122"/>
      <c r="AA19" s="122"/>
      <c r="AB19" s="122"/>
      <c r="AC19" s="122"/>
      <c r="AD19" s="122"/>
      <c r="AE19" s="122"/>
      <c r="AF19" s="122"/>
      <c r="AG19" s="122"/>
      <c r="AH19" s="122"/>
      <c r="AI19" s="122"/>
      <c r="AJ19" s="401"/>
      <c r="AK19" s="402"/>
      <c r="AL19" s="402"/>
    </row>
    <row r="20" spans="2:38" ht="46.5" customHeight="1" x14ac:dyDescent="0.25">
      <c r="B20" s="553"/>
      <c r="C20" s="553"/>
      <c r="D20" s="553"/>
      <c r="E20" s="553"/>
      <c r="F20" s="553"/>
      <c r="G20" s="553"/>
      <c r="H20" s="553"/>
      <c r="I20" s="553"/>
      <c r="J20" s="553"/>
      <c r="K20" s="553"/>
      <c r="L20" s="553"/>
      <c r="M20" s="553"/>
      <c r="N20" s="553"/>
      <c r="O20" s="553"/>
      <c r="P20" s="553"/>
      <c r="Q20" s="553"/>
      <c r="R20" s="553"/>
      <c r="S20" s="553"/>
      <c r="T20" s="122"/>
      <c r="U20" s="122"/>
      <c r="V20" s="122"/>
      <c r="W20" s="122"/>
      <c r="X20" s="122"/>
      <c r="Y20" s="122"/>
      <c r="Z20" s="122"/>
      <c r="AA20" s="122"/>
      <c r="AB20" s="122"/>
      <c r="AC20" s="122"/>
      <c r="AD20" s="122"/>
      <c r="AE20" s="122"/>
      <c r="AF20" s="122"/>
      <c r="AG20" s="122"/>
      <c r="AH20" s="122"/>
      <c r="AI20" s="122"/>
      <c r="AJ20" s="401"/>
      <c r="AK20" s="402"/>
      <c r="AL20" s="402"/>
    </row>
    <row r="21" spans="2:38" ht="24" customHeight="1" x14ac:dyDescent="0.25">
      <c r="B21" s="122"/>
      <c r="C21" s="122"/>
      <c r="D21" s="122"/>
      <c r="E21" s="122"/>
      <c r="F21" s="122"/>
      <c r="G21" s="122"/>
      <c r="H21" s="122"/>
      <c r="I21" s="122"/>
      <c r="J21" s="122"/>
      <c r="K21" s="122"/>
      <c r="L21" s="122"/>
      <c r="M21" s="78"/>
      <c r="N21" s="122"/>
      <c r="O21" s="123"/>
      <c r="P21" s="122"/>
      <c r="Q21" s="122"/>
      <c r="R21" s="122"/>
      <c r="S21" s="122"/>
      <c r="T21" s="122"/>
      <c r="U21" s="122"/>
      <c r="V21" s="122"/>
      <c r="W21" s="122"/>
      <c r="X21" s="122"/>
      <c r="Y21" s="122"/>
      <c r="Z21" s="122"/>
      <c r="AA21" s="122"/>
      <c r="AB21" s="122"/>
      <c r="AC21" s="122"/>
      <c r="AD21" s="122"/>
      <c r="AE21" s="122"/>
      <c r="AF21" s="122"/>
      <c r="AG21" s="122"/>
      <c r="AH21" s="122"/>
      <c r="AI21" s="122"/>
      <c r="AJ21" s="401"/>
      <c r="AK21" s="402"/>
      <c r="AL21" s="402"/>
    </row>
    <row r="22" spans="2:38" ht="24" customHeight="1" x14ac:dyDescent="0.25">
      <c r="B22" s="122"/>
      <c r="C22" s="122"/>
      <c r="D22" s="122"/>
      <c r="E22" s="122"/>
      <c r="F22" s="122"/>
      <c r="G22" s="122"/>
      <c r="H22" s="122"/>
      <c r="I22" s="122"/>
      <c r="J22" s="122"/>
      <c r="K22" s="122"/>
      <c r="L22" s="122"/>
      <c r="M22" s="78"/>
      <c r="N22"/>
      <c r="O22" s="123"/>
      <c r="P22" s="122"/>
      <c r="Q22" s="122"/>
      <c r="R22" s="122"/>
      <c r="S22" s="122"/>
      <c r="T22" s="122"/>
      <c r="U22" s="122"/>
      <c r="V22" s="122"/>
      <c r="W22" s="122"/>
      <c r="X22" s="122"/>
      <c r="Y22" s="122"/>
      <c r="Z22" s="122"/>
      <c r="AA22" s="122"/>
      <c r="AB22" s="122"/>
      <c r="AC22" s="122"/>
      <c r="AD22" s="122"/>
      <c r="AE22" s="122"/>
      <c r="AF22" s="122"/>
      <c r="AG22" s="122"/>
      <c r="AH22" s="122"/>
      <c r="AI22" s="122"/>
      <c r="AJ22" s="401"/>
      <c r="AK22" s="402"/>
      <c r="AL22" s="402"/>
    </row>
    <row r="23" spans="2:38" ht="24" customHeight="1" x14ac:dyDescent="0.25">
      <c r="B23" s="122"/>
      <c r="C23" s="122"/>
      <c r="D23" s="122"/>
      <c r="E23" s="122"/>
      <c r="F23" s="122"/>
      <c r="G23" s="122"/>
      <c r="H23" s="122"/>
      <c r="I23" s="122"/>
      <c r="J23" s="122"/>
      <c r="K23" s="122"/>
      <c r="L23" s="122"/>
      <c r="M23" s="78"/>
      <c r="N23" s="122"/>
      <c r="O23" s="123"/>
      <c r="P23"/>
      <c r="Q23" s="122"/>
      <c r="R23" s="122"/>
      <c r="S23" s="122"/>
      <c r="T23" s="122"/>
      <c r="U23" s="122"/>
      <c r="V23" s="122"/>
      <c r="W23" s="122"/>
      <c r="X23" s="122"/>
      <c r="Y23" s="122"/>
      <c r="Z23" s="122"/>
      <c r="AA23" s="122"/>
      <c r="AB23" s="122"/>
      <c r="AC23" s="122"/>
      <c r="AD23" s="122"/>
      <c r="AE23" s="122"/>
      <c r="AF23" s="122"/>
      <c r="AG23" s="122"/>
      <c r="AH23" s="122"/>
      <c r="AI23" s="122"/>
      <c r="AJ23" s="401"/>
      <c r="AK23" s="402"/>
      <c r="AL23" s="402"/>
    </row>
    <row r="24" spans="2:38" ht="24" customHeight="1" x14ac:dyDescent="0.25">
      <c r="B24" s="122"/>
      <c r="C24" s="122"/>
      <c r="D24" s="122"/>
      <c r="E24" s="122"/>
      <c r="F24" s="122"/>
      <c r="G24" s="122"/>
      <c r="H24" s="122"/>
      <c r="I24" s="122"/>
      <c r="J24" s="122"/>
      <c r="K24" s="122"/>
      <c r="L24" s="122"/>
      <c r="M24" s="78"/>
      <c r="N24" s="122"/>
      <c r="O24" s="123"/>
      <c r="P24" s="122"/>
      <c r="Q24" s="122"/>
      <c r="R24" s="122"/>
      <c r="S24" s="122"/>
      <c r="T24" s="122"/>
      <c r="U24" s="122"/>
      <c r="V24" s="122"/>
      <c r="W24" s="122"/>
      <c r="X24" s="122"/>
      <c r="Y24" s="122"/>
      <c r="Z24" s="122"/>
      <c r="AA24" s="122"/>
      <c r="AB24" s="122"/>
      <c r="AC24" s="122"/>
      <c r="AD24" s="122"/>
      <c r="AE24" s="122"/>
      <c r="AF24" s="122"/>
      <c r="AG24" s="122"/>
      <c r="AH24" s="122"/>
      <c r="AI24" s="122"/>
      <c r="AJ24" s="401"/>
      <c r="AK24" s="402"/>
      <c r="AL24" s="402"/>
    </row>
    <row r="25" spans="2:38" ht="24" customHeight="1" x14ac:dyDescent="0.25">
      <c r="B25" s="122"/>
      <c r="C25" s="122"/>
      <c r="D25" s="122"/>
      <c r="E25" s="122"/>
      <c r="F25"/>
      <c r="G25" s="122"/>
      <c r="H25" s="122"/>
      <c r="I25" s="122"/>
      <c r="J25" s="122"/>
      <c r="K25" s="122"/>
      <c r="L25" s="122"/>
      <c r="M25" s="78"/>
      <c r="N25" s="122"/>
      <c r="O25" s="123"/>
      <c r="P25" s="122"/>
      <c r="Q25" s="122"/>
      <c r="R25" s="122"/>
      <c r="S25" s="122"/>
      <c r="T25" s="122"/>
      <c r="U25" s="122"/>
      <c r="V25" s="122"/>
      <c r="W25" s="122"/>
      <c r="X25" s="122"/>
      <c r="Y25" s="122"/>
      <c r="Z25" s="122"/>
      <c r="AA25" s="122"/>
      <c r="AB25" s="122"/>
      <c r="AC25" s="122"/>
      <c r="AD25" s="122"/>
      <c r="AE25" s="122"/>
      <c r="AF25" s="122"/>
      <c r="AG25" s="122"/>
      <c r="AH25" s="122"/>
      <c r="AI25" s="122"/>
      <c r="AJ25" s="401"/>
      <c r="AK25" s="402"/>
      <c r="AL25" s="402"/>
    </row>
    <row r="26" spans="2:38" ht="24" customHeight="1" x14ac:dyDescent="0.25">
      <c r="B26" s="122"/>
      <c r="C26" s="122"/>
      <c r="D26" s="122"/>
      <c r="E26" s="122"/>
      <c r="F26" s="122"/>
      <c r="G26" s="122"/>
      <c r="H26" s="122"/>
      <c r="I26" s="122"/>
      <c r="J26" s="122"/>
      <c r="K26" s="122"/>
      <c r="L26" s="122"/>
      <c r="M26" s="78"/>
      <c r="N26" s="122"/>
      <c r="O26" s="123"/>
      <c r="P26" s="122"/>
      <c r="Q26" s="122"/>
      <c r="R26" s="122"/>
      <c r="S26" s="122"/>
      <c r="T26" s="122"/>
      <c r="U26" s="122"/>
      <c r="V26" s="122"/>
      <c r="W26" s="122"/>
      <c r="X26" s="122"/>
      <c r="Y26" s="122"/>
      <c r="Z26" s="122"/>
      <c r="AA26" s="122"/>
      <c r="AB26" s="122"/>
      <c r="AC26" s="122"/>
      <c r="AD26" s="122"/>
      <c r="AE26" s="122"/>
      <c r="AF26" s="122"/>
      <c r="AG26" s="122"/>
      <c r="AH26" s="122"/>
      <c r="AI26" s="122"/>
      <c r="AJ26" s="401"/>
      <c r="AK26" s="402"/>
      <c r="AL26" s="402"/>
    </row>
    <row r="27" spans="2:38" ht="24" customHeight="1" x14ac:dyDescent="0.25">
      <c r="B27" s="122"/>
      <c r="C27" s="122"/>
      <c r="D27" s="122"/>
      <c r="E27" s="122"/>
      <c r="F27" s="122"/>
      <c r="G27" s="122"/>
      <c r="H27" s="122"/>
      <c r="I27" s="122"/>
      <c r="J27" s="122"/>
      <c r="K27" s="122"/>
      <c r="L27" s="122"/>
      <c r="M27" s="78"/>
      <c r="N27" s="122"/>
      <c r="O27" s="123"/>
      <c r="P27" s="122"/>
      <c r="Q27" s="122"/>
      <c r="R27" s="122"/>
      <c r="S27" s="122"/>
      <c r="T27" s="122"/>
      <c r="U27" s="122"/>
      <c r="V27" s="122"/>
      <c r="W27" s="122"/>
      <c r="X27" s="122"/>
      <c r="Y27" s="122"/>
      <c r="Z27" s="122"/>
      <c r="AA27" s="122"/>
      <c r="AB27" s="122"/>
      <c r="AC27" s="122"/>
      <c r="AD27" s="122"/>
      <c r="AE27" s="122"/>
      <c r="AF27" s="122"/>
      <c r="AG27" s="122"/>
      <c r="AH27" s="122"/>
      <c r="AI27" s="122"/>
      <c r="AJ27" s="401"/>
      <c r="AK27" s="402"/>
      <c r="AL27" s="402"/>
    </row>
    <row r="28" spans="2:38" ht="24" customHeight="1" x14ac:dyDescent="0.25">
      <c r="B28" s="122"/>
      <c r="C28" s="122"/>
      <c r="D28" s="122"/>
      <c r="E28" s="122"/>
      <c r="F28" s="122"/>
      <c r="G28" s="122"/>
      <c r="H28" s="122"/>
      <c r="I28" s="122"/>
      <c r="J28" s="122"/>
      <c r="K28" s="122"/>
      <c r="L28" s="122"/>
      <c r="M28" s="78"/>
      <c r="N28" s="122"/>
      <c r="O28" s="123"/>
      <c r="P28" s="122"/>
      <c r="Q28" s="122"/>
      <c r="R28" s="122"/>
      <c r="S28" s="122"/>
      <c r="T28" s="122"/>
      <c r="U28" s="122"/>
      <c r="V28" s="122"/>
      <c r="W28" s="122"/>
      <c r="X28" s="122"/>
      <c r="Y28" s="122"/>
      <c r="Z28" s="122"/>
      <c r="AA28" s="122"/>
      <c r="AB28" s="122"/>
      <c r="AC28" s="122"/>
      <c r="AD28" s="122"/>
      <c r="AE28" s="122"/>
      <c r="AF28" s="122"/>
      <c r="AG28" s="122"/>
      <c r="AH28" s="122"/>
      <c r="AI28" s="122"/>
      <c r="AJ28" s="401"/>
      <c r="AK28" s="402"/>
      <c r="AL28" s="402"/>
    </row>
    <row r="29" spans="2:38" ht="24" customHeight="1" x14ac:dyDescent="0.25">
      <c r="B29" s="122"/>
      <c r="C29" s="122"/>
      <c r="D29" s="122"/>
      <c r="E29" s="122"/>
      <c r="F29" s="122"/>
      <c r="G29" s="122"/>
      <c r="H29" s="122"/>
      <c r="I29" s="122"/>
      <c r="J29" s="122"/>
      <c r="K29" s="122"/>
      <c r="L29" s="122"/>
      <c r="M29" s="78"/>
      <c r="N29" s="122"/>
      <c r="O29" s="123"/>
      <c r="P29" s="122"/>
      <c r="Q29" s="122"/>
      <c r="R29" s="122"/>
      <c r="S29" s="122"/>
      <c r="T29" s="122"/>
      <c r="U29" s="122"/>
      <c r="V29" s="122"/>
      <c r="W29" s="122"/>
      <c r="X29" s="122"/>
      <c r="Y29" s="122"/>
      <c r="Z29" s="122"/>
      <c r="AA29" s="122"/>
      <c r="AB29" s="122"/>
      <c r="AC29" s="122"/>
      <c r="AD29" s="122"/>
      <c r="AE29" s="122"/>
      <c r="AF29" s="122"/>
      <c r="AG29" s="122"/>
      <c r="AH29" s="122"/>
      <c r="AI29" s="122"/>
      <c r="AJ29" s="401"/>
      <c r="AK29" s="402"/>
      <c r="AL29" s="402"/>
    </row>
    <row r="30" spans="2:38" ht="24" customHeight="1" x14ac:dyDescent="0.25">
      <c r="B30" s="122"/>
      <c r="C30" s="122"/>
      <c r="D30" s="122"/>
      <c r="E30" s="122"/>
      <c r="F30" s="122"/>
      <c r="G30" s="122"/>
      <c r="H30" s="122"/>
      <c r="I30" s="122"/>
      <c r="J30" s="122"/>
      <c r="K30" s="122"/>
      <c r="L30" s="122"/>
      <c r="M30" s="78"/>
      <c r="N30" s="122"/>
      <c r="O30" s="123"/>
      <c r="P30" s="122"/>
      <c r="Q30" s="122"/>
      <c r="R30" s="122"/>
      <c r="S30" s="122"/>
      <c r="T30" s="122"/>
      <c r="U30" s="122"/>
      <c r="V30" s="122"/>
      <c r="W30" s="122"/>
      <c r="X30" s="122"/>
      <c r="Y30" s="122"/>
      <c r="Z30" s="122"/>
      <c r="AA30" s="122"/>
      <c r="AB30" s="122"/>
      <c r="AC30" s="122"/>
      <c r="AD30" s="122"/>
      <c r="AE30" s="122"/>
      <c r="AF30" s="122"/>
      <c r="AG30" s="122"/>
      <c r="AH30" s="122"/>
      <c r="AI30" s="122"/>
      <c r="AJ30" s="401"/>
      <c r="AK30" s="402"/>
      <c r="AL30" s="402"/>
    </row>
    <row r="31" spans="2:38" ht="24" customHeight="1" x14ac:dyDescent="0.25">
      <c r="B31" s="122"/>
      <c r="C31" s="122"/>
      <c r="D31" s="122"/>
      <c r="E31" s="122"/>
      <c r="F31" s="122"/>
      <c r="G31" s="122"/>
      <c r="H31" s="122"/>
      <c r="I31" s="122"/>
      <c r="J31" s="122"/>
      <c r="K31" s="122"/>
      <c r="L31" s="122"/>
      <c r="M31" s="78"/>
      <c r="N31" s="122"/>
      <c r="O31" s="123"/>
      <c r="P31" s="122"/>
      <c r="Q31" s="122"/>
      <c r="R31" s="122"/>
      <c r="S31" s="78"/>
      <c r="T31" s="122"/>
      <c r="U31" s="122"/>
      <c r="V31" s="122"/>
      <c r="W31" s="122"/>
      <c r="X31" s="122"/>
      <c r="Y31" s="122"/>
      <c r="Z31" s="122"/>
      <c r="AA31" s="122"/>
      <c r="AB31" s="122"/>
      <c r="AC31" s="122"/>
      <c r="AD31" s="122"/>
      <c r="AE31" s="122"/>
      <c r="AF31" s="122"/>
      <c r="AG31" s="122"/>
      <c r="AH31" s="122"/>
      <c r="AI31" s="122"/>
      <c r="AJ31" s="401"/>
      <c r="AK31" s="402"/>
      <c r="AL31" s="402"/>
    </row>
    <row r="32" spans="2:38" ht="38.25" customHeight="1" x14ac:dyDescent="0.25">
      <c r="B32" s="549" t="s">
        <v>357</v>
      </c>
      <c r="C32" s="549"/>
      <c r="D32" s="549"/>
      <c r="E32" s="549"/>
      <c r="F32" s="549"/>
      <c r="G32" s="549"/>
      <c r="H32" s="549"/>
      <c r="I32" s="549"/>
      <c r="J32" s="549"/>
      <c r="K32" s="549"/>
      <c r="L32" s="549"/>
      <c r="M32" s="549"/>
      <c r="N32" s="549"/>
      <c r="O32" s="549"/>
      <c r="P32" s="549"/>
      <c r="Q32" s="549"/>
      <c r="R32" s="549"/>
      <c r="S32" s="549"/>
      <c r="T32" s="122"/>
      <c r="U32" s="122"/>
      <c r="V32" s="122"/>
      <c r="W32" s="122"/>
      <c r="X32" s="122"/>
      <c r="Y32" s="122"/>
      <c r="Z32" s="122"/>
      <c r="AA32" s="122"/>
      <c r="AB32" s="122"/>
      <c r="AC32" s="122"/>
      <c r="AD32" s="122"/>
      <c r="AE32" s="122"/>
      <c r="AF32" s="122"/>
      <c r="AG32" s="122"/>
      <c r="AH32" s="122"/>
      <c r="AI32" s="122"/>
      <c r="AJ32" s="401"/>
      <c r="AK32" s="402"/>
      <c r="AL32" s="402"/>
    </row>
    <row r="33" spans="1:53" ht="24" customHeight="1" x14ac:dyDescent="0.25">
      <c r="B33" s="6"/>
      <c r="C33" s="122"/>
      <c r="D33" s="122"/>
      <c r="E33" s="122"/>
      <c r="F33" s="122"/>
      <c r="G33" s="122"/>
      <c r="H33" s="122"/>
      <c r="I33" s="122"/>
      <c r="J33" s="122"/>
      <c r="K33" s="122"/>
      <c r="L33" s="122"/>
      <c r="M33" s="78"/>
      <c r="N33" s="122"/>
      <c r="O33" s="123"/>
      <c r="P33" s="122"/>
      <c r="Q33" s="122"/>
      <c r="R33" s="122"/>
      <c r="S33" s="122"/>
      <c r="T33" s="122"/>
      <c r="U33" s="122"/>
      <c r="V33" s="122"/>
      <c r="W33" s="122"/>
      <c r="X33" s="122"/>
      <c r="Y33" s="122"/>
      <c r="Z33" s="122"/>
      <c r="AA33" s="122"/>
      <c r="AB33" s="122"/>
      <c r="AC33" s="122"/>
      <c r="AD33" s="122"/>
      <c r="AE33" s="122"/>
      <c r="AF33" s="122"/>
      <c r="AG33" s="122"/>
      <c r="AH33" s="122"/>
      <c r="AI33" s="122"/>
      <c r="AJ33" s="401"/>
      <c r="AK33" s="402"/>
      <c r="AL33" s="402"/>
    </row>
    <row r="34" spans="1:53" ht="35.25" customHeight="1" x14ac:dyDescent="0.25">
      <c r="A34" s="544" t="s">
        <v>380</v>
      </c>
      <c r="B34" s="544"/>
      <c r="C34" s="544"/>
      <c r="D34" s="125" t="s">
        <v>149</v>
      </c>
      <c r="E34" s="126"/>
      <c r="F34" s="122"/>
      <c r="G34" s="122"/>
      <c r="H34" s="122"/>
      <c r="I34" s="122"/>
      <c r="J34" s="122"/>
      <c r="K34" s="122"/>
      <c r="L34" s="122"/>
      <c r="M34" s="78"/>
      <c r="N34" s="122"/>
      <c r="O34" s="123"/>
      <c r="P34" s="122"/>
      <c r="Q34" s="122"/>
      <c r="R34" s="122"/>
      <c r="S34" s="122"/>
      <c r="T34" s="122"/>
      <c r="U34" s="122"/>
      <c r="V34" s="122"/>
      <c r="W34" s="122"/>
      <c r="X34" s="122"/>
      <c r="Y34" s="122"/>
      <c r="Z34" s="122"/>
      <c r="AA34" s="122"/>
      <c r="AB34" s="122"/>
      <c r="AC34" s="122"/>
      <c r="AD34" s="122"/>
      <c r="AE34" s="122"/>
      <c r="AF34" s="122"/>
      <c r="AG34" s="122"/>
      <c r="AH34" s="122"/>
      <c r="AI34" s="122"/>
      <c r="AJ34" s="401"/>
      <c r="AK34" s="402"/>
      <c r="AL34" s="402"/>
    </row>
    <row r="35" spans="1:53" ht="35.25" customHeight="1" x14ac:dyDescent="0.25">
      <c r="A35" s="544" t="s">
        <v>381</v>
      </c>
      <c r="B35" s="544"/>
      <c r="C35" s="544"/>
      <c r="D35" s="125" t="s">
        <v>530</v>
      </c>
      <c r="E35" s="126"/>
      <c r="F35" s="122"/>
      <c r="G35" s="122"/>
      <c r="H35" s="122"/>
      <c r="I35" s="122"/>
      <c r="J35" s="122"/>
      <c r="K35" s="122"/>
      <c r="L35" s="122"/>
      <c r="M35" s="78"/>
      <c r="N35" s="122"/>
      <c r="O35" s="123"/>
      <c r="P35" s="122"/>
      <c r="Q35" s="122"/>
      <c r="R35" s="122"/>
      <c r="S35" s="122"/>
      <c r="T35" s="122"/>
      <c r="U35" s="122"/>
      <c r="V35" s="122"/>
      <c r="W35" s="122"/>
      <c r="X35" s="122"/>
      <c r="Y35" s="122"/>
      <c r="Z35" s="122"/>
      <c r="AA35" s="122"/>
      <c r="AB35" s="122"/>
      <c r="AC35" s="122"/>
      <c r="AD35" s="122"/>
      <c r="AE35" s="122"/>
      <c r="AF35" s="122"/>
      <c r="AG35" s="122"/>
      <c r="AH35" s="122"/>
      <c r="AI35" s="122"/>
      <c r="AJ35" s="401"/>
      <c r="AK35" s="402"/>
      <c r="AL35" s="402"/>
    </row>
    <row r="36" spans="1:53" ht="35.25" customHeight="1" x14ac:dyDescent="0.25">
      <c r="A36" s="544">
        <v>8</v>
      </c>
      <c r="B36" s="544"/>
      <c r="C36" s="544"/>
      <c r="D36" s="125" t="s">
        <v>150</v>
      </c>
      <c r="E36" s="126"/>
      <c r="F36" s="122"/>
      <c r="G36" s="122"/>
      <c r="H36" s="122"/>
      <c r="I36" s="122"/>
      <c r="J36" s="122"/>
      <c r="K36" s="122"/>
      <c r="L36" s="122"/>
      <c r="M36" s="78"/>
      <c r="N36" s="122"/>
      <c r="O36" s="123"/>
      <c r="P36" s="122"/>
      <c r="Q36" s="122"/>
      <c r="R36" s="122"/>
      <c r="S36" s="122"/>
      <c r="T36" s="122"/>
      <c r="U36" s="122"/>
      <c r="V36" s="122"/>
      <c r="W36" s="122"/>
      <c r="X36" s="122"/>
      <c r="Y36" s="122"/>
      <c r="Z36" s="122"/>
      <c r="AA36" s="122"/>
      <c r="AB36" s="122"/>
      <c r="AC36" s="122"/>
      <c r="AD36" s="122"/>
      <c r="AE36" s="122"/>
      <c r="AF36" s="122"/>
      <c r="AG36" s="122"/>
      <c r="AH36" s="122"/>
      <c r="AI36" s="122"/>
      <c r="AJ36" s="401"/>
      <c r="AK36" s="402"/>
      <c r="AL36" s="402"/>
    </row>
    <row r="37" spans="1:53" ht="35.25" customHeight="1" x14ac:dyDescent="0.25">
      <c r="A37" s="544"/>
      <c r="B37" s="544"/>
      <c r="C37" s="544"/>
      <c r="D37" s="125" t="s">
        <v>347</v>
      </c>
      <c r="E37" s="126"/>
      <c r="F37" s="122"/>
      <c r="G37" s="122"/>
      <c r="H37" s="122"/>
      <c r="I37" s="122"/>
      <c r="J37" s="122"/>
      <c r="K37" s="122"/>
      <c r="L37" s="122"/>
      <c r="M37" s="78"/>
      <c r="N37" s="122"/>
      <c r="O37" s="123"/>
      <c r="P37" s="122"/>
      <c r="Q37" s="122"/>
      <c r="R37" s="122"/>
      <c r="S37" s="122"/>
      <c r="T37" s="122"/>
      <c r="U37" s="122"/>
      <c r="V37" s="122"/>
      <c r="W37" s="122"/>
      <c r="X37" s="122"/>
      <c r="Y37" s="122"/>
      <c r="Z37" s="122"/>
      <c r="AA37" s="122"/>
      <c r="AB37" s="122"/>
      <c r="AC37" s="122"/>
      <c r="AD37" s="122"/>
      <c r="AE37" s="122"/>
      <c r="AF37" s="122"/>
      <c r="AG37" s="122"/>
      <c r="AH37" s="122"/>
      <c r="AI37" s="122"/>
      <c r="AJ37" s="401"/>
      <c r="AK37" s="402"/>
      <c r="AL37" s="402"/>
    </row>
    <row r="38" spans="1:53" s="120" customFormat="1" ht="30.75" customHeight="1" x14ac:dyDescent="0.25">
      <c r="A38" s="544">
        <v>10</v>
      </c>
      <c r="B38" s="544"/>
      <c r="C38" s="544"/>
      <c r="D38" s="127">
        <v>1</v>
      </c>
      <c r="E38" s="127" t="s">
        <v>156</v>
      </c>
      <c r="F38" s="128"/>
      <c r="G38" s="128"/>
      <c r="H38" s="128"/>
      <c r="I38" s="128"/>
      <c r="J38" s="128"/>
      <c r="K38" s="128"/>
      <c r="L38" s="128"/>
      <c r="N38" s="128"/>
      <c r="O38"/>
      <c r="P38" s="128"/>
      <c r="Q38" s="128"/>
      <c r="R38" s="128"/>
      <c r="S38" s="128"/>
      <c r="T38" s="128"/>
      <c r="U38" s="128"/>
      <c r="V38" s="128"/>
      <c r="W38" s="128"/>
      <c r="X38" s="128"/>
      <c r="Y38" s="128"/>
      <c r="Z38" s="128"/>
      <c r="AA38" s="128"/>
      <c r="AB38" s="128"/>
      <c r="AC38" s="128"/>
      <c r="AD38" s="128"/>
      <c r="AE38" s="128"/>
      <c r="AF38" s="128"/>
      <c r="AG38" s="128"/>
      <c r="AH38" s="128"/>
      <c r="AI38" s="128"/>
      <c r="AJ38" s="403"/>
      <c r="AK38" s="404"/>
      <c r="AL38" s="404"/>
      <c r="AM38" s="400"/>
      <c r="AN38" s="400"/>
      <c r="AO38" s="400"/>
      <c r="AP38" s="400"/>
      <c r="AQ38" s="400"/>
      <c r="AR38" s="400"/>
      <c r="AS38" s="400"/>
      <c r="AT38" s="400"/>
      <c r="AU38" s="400"/>
      <c r="AV38" s="400"/>
      <c r="AW38" s="399"/>
      <c r="AX38" s="399"/>
      <c r="AY38" s="352"/>
      <c r="AZ38" s="348"/>
      <c r="BA38" s="348"/>
    </row>
    <row r="39" spans="1:53" s="120" customFormat="1" ht="30.75" customHeight="1" x14ac:dyDescent="0.25">
      <c r="A39" s="544" t="s">
        <v>382</v>
      </c>
      <c r="B39" s="544"/>
      <c r="C39" s="544"/>
      <c r="D39" s="127">
        <v>2</v>
      </c>
      <c r="E39" s="127" t="s">
        <v>383</v>
      </c>
      <c r="F39" s="128"/>
      <c r="G39" s="128"/>
      <c r="H39" s="128"/>
      <c r="I39" s="128"/>
      <c r="J39" s="128"/>
      <c r="K39" s="128"/>
      <c r="L39" s="128"/>
      <c r="N39" s="128"/>
      <c r="O39" s="129"/>
      <c r="P39" s="128"/>
      <c r="Q39" s="128"/>
      <c r="R39" s="128"/>
      <c r="S39" s="128"/>
      <c r="T39" s="128"/>
      <c r="U39" s="128"/>
      <c r="V39" s="128"/>
      <c r="W39" s="128"/>
      <c r="X39" s="128"/>
      <c r="Y39" s="128"/>
      <c r="Z39" s="128"/>
      <c r="AA39" s="128"/>
      <c r="AB39" s="128"/>
      <c r="AC39" s="128"/>
      <c r="AD39" s="128"/>
      <c r="AE39" s="128"/>
      <c r="AF39" s="128"/>
      <c r="AG39" s="128"/>
      <c r="AH39" s="128"/>
      <c r="AI39" s="128"/>
      <c r="AJ39" s="403"/>
      <c r="AK39" s="404"/>
      <c r="AL39" s="404"/>
      <c r="AM39" s="400"/>
      <c r="AN39" s="400"/>
      <c r="AO39" s="400"/>
      <c r="AP39" s="400"/>
      <c r="AQ39" s="400"/>
      <c r="AR39" s="400"/>
      <c r="AS39" s="400"/>
      <c r="AT39" s="400"/>
      <c r="AU39" s="400"/>
      <c r="AV39" s="400"/>
      <c r="AW39" s="399"/>
      <c r="AX39" s="399"/>
      <c r="AY39" s="352"/>
      <c r="AZ39" s="348"/>
      <c r="BA39" s="348"/>
    </row>
    <row r="40" spans="1:53" s="120" customFormat="1" ht="30.75" customHeight="1" x14ac:dyDescent="0.25">
      <c r="A40" s="544">
        <v>13</v>
      </c>
      <c r="B40" s="544"/>
      <c r="C40" s="544"/>
      <c r="D40" s="127">
        <v>3</v>
      </c>
      <c r="E40" s="127" t="s">
        <v>356</v>
      </c>
      <c r="F40" s="128"/>
      <c r="G40" s="128"/>
      <c r="H40" s="128"/>
      <c r="I40" s="128"/>
      <c r="J40" s="128"/>
      <c r="K40" s="128"/>
      <c r="L40" s="128"/>
      <c r="N40" s="128"/>
      <c r="O40" s="129"/>
      <c r="P40" s="128"/>
      <c r="Q40" s="128"/>
      <c r="R40" s="128"/>
      <c r="S40" s="128"/>
      <c r="T40" s="128"/>
      <c r="U40" s="128"/>
      <c r="V40" s="128"/>
      <c r="W40" s="128"/>
      <c r="X40" s="128"/>
      <c r="Y40" s="128"/>
      <c r="Z40" s="128"/>
      <c r="AA40" s="128"/>
      <c r="AB40" s="128"/>
      <c r="AC40" s="128"/>
      <c r="AD40" s="128"/>
      <c r="AE40" s="128"/>
      <c r="AF40" s="128"/>
      <c r="AG40" s="128"/>
      <c r="AH40" s="128"/>
      <c r="AI40" s="128"/>
      <c r="AJ40" s="403"/>
      <c r="AK40" s="404"/>
      <c r="AL40" s="404"/>
      <c r="AM40" s="400"/>
      <c r="AN40" s="400"/>
      <c r="AO40" s="400"/>
      <c r="AP40" s="400"/>
      <c r="AQ40" s="400"/>
      <c r="AR40" s="400"/>
      <c r="AS40" s="400"/>
      <c r="AT40" s="400"/>
      <c r="AU40" s="400"/>
      <c r="AV40" s="400"/>
      <c r="AW40" s="399"/>
      <c r="AX40" s="399"/>
      <c r="AY40" s="352"/>
      <c r="AZ40" s="348"/>
      <c r="BA40" s="348"/>
    </row>
    <row r="41" spans="1:53" ht="35.25" customHeight="1" x14ac:dyDescent="0.25">
      <c r="A41" s="545"/>
      <c r="B41" s="545"/>
      <c r="C41" s="545"/>
      <c r="D41" s="125" t="s">
        <v>151</v>
      </c>
      <c r="E41" s="130"/>
      <c r="F41" s="122"/>
      <c r="G41" s="122"/>
      <c r="H41" s="122"/>
      <c r="I41" s="122"/>
      <c r="J41" s="122"/>
      <c r="K41" s="122"/>
      <c r="L41" s="122"/>
      <c r="M41" s="78"/>
      <c r="N41" s="122"/>
      <c r="O41" s="123"/>
      <c r="P41" s="122"/>
      <c r="Q41" s="122"/>
      <c r="R41" s="122"/>
      <c r="S41" s="122"/>
      <c r="T41" s="122"/>
      <c r="U41" s="122"/>
      <c r="V41" s="122"/>
      <c r="W41" s="122"/>
      <c r="X41" s="122"/>
      <c r="Y41" s="122"/>
      <c r="Z41" s="122"/>
      <c r="AA41" s="122"/>
      <c r="AB41" s="122"/>
      <c r="AC41" s="122"/>
      <c r="AD41" s="122"/>
      <c r="AE41" s="122"/>
      <c r="AF41" s="122"/>
      <c r="AG41" s="122"/>
      <c r="AH41" s="122"/>
      <c r="AI41" s="122"/>
      <c r="AJ41" s="401"/>
      <c r="AK41" s="402"/>
      <c r="AL41" s="402"/>
    </row>
    <row r="42" spans="1:53" s="120" customFormat="1" ht="30.75" customHeight="1" x14ac:dyDescent="0.25">
      <c r="A42" s="544">
        <v>15</v>
      </c>
      <c r="B42" s="544"/>
      <c r="C42" s="544"/>
      <c r="D42" s="127">
        <v>1</v>
      </c>
      <c r="E42" s="127" t="s">
        <v>355</v>
      </c>
      <c r="F42" s="128"/>
      <c r="G42" s="128"/>
      <c r="H42" s="128"/>
      <c r="I42" s="128"/>
      <c r="J42" s="128"/>
      <c r="K42" s="128"/>
      <c r="L42" s="128"/>
      <c r="N42" s="128"/>
      <c r="O42" s="129"/>
      <c r="P42" s="128"/>
      <c r="Q42" s="128"/>
      <c r="R42" s="128"/>
      <c r="S42" s="128"/>
      <c r="T42" s="128"/>
      <c r="U42" s="128"/>
      <c r="V42" s="128"/>
      <c r="W42" s="128"/>
      <c r="X42" s="128"/>
      <c r="Y42" s="128"/>
      <c r="Z42" s="128"/>
      <c r="AA42" s="128"/>
      <c r="AB42" s="128"/>
      <c r="AC42" s="128"/>
      <c r="AD42" s="128"/>
      <c r="AE42" s="128"/>
      <c r="AF42" s="128"/>
      <c r="AG42" s="128"/>
      <c r="AH42" s="128"/>
      <c r="AI42" s="128"/>
      <c r="AJ42" s="403"/>
      <c r="AK42" s="404"/>
      <c r="AL42" s="404"/>
      <c r="AM42" s="400"/>
      <c r="AN42" s="400"/>
      <c r="AO42" s="400"/>
      <c r="AP42" s="400"/>
      <c r="AQ42" s="400"/>
      <c r="AR42" s="400"/>
      <c r="AS42" s="400"/>
      <c r="AT42" s="400"/>
      <c r="AU42" s="400"/>
      <c r="AV42" s="400"/>
      <c r="AW42" s="399"/>
      <c r="AX42" s="399"/>
      <c r="AY42" s="352"/>
      <c r="AZ42" s="348"/>
      <c r="BA42" s="348"/>
    </row>
    <row r="43" spans="1:53" s="120" customFormat="1" ht="30.75" customHeight="1" x14ac:dyDescent="0.25">
      <c r="A43" s="544">
        <v>16</v>
      </c>
      <c r="B43" s="544"/>
      <c r="C43" s="544"/>
      <c r="D43" s="127">
        <v>2</v>
      </c>
      <c r="E43" s="127" t="s">
        <v>389</v>
      </c>
      <c r="F43" s="128"/>
      <c r="G43" s="128"/>
      <c r="H43" s="128"/>
      <c r="I43" s="128"/>
      <c r="J43" s="128"/>
      <c r="K43" s="128"/>
      <c r="L43" s="128"/>
      <c r="N43" s="128"/>
      <c r="O43" s="129"/>
      <c r="P43" s="128"/>
      <c r="Q43" s="128"/>
      <c r="R43" s="128"/>
      <c r="S43" s="128"/>
      <c r="T43" s="128"/>
      <c r="U43" s="128"/>
      <c r="V43" s="128"/>
      <c r="W43" s="128"/>
      <c r="X43" s="128"/>
      <c r="Y43" s="128"/>
      <c r="Z43" s="128"/>
      <c r="AA43" s="128"/>
      <c r="AB43" s="128"/>
      <c r="AC43" s="128"/>
      <c r="AD43" s="128"/>
      <c r="AE43" s="128"/>
      <c r="AF43" s="128"/>
      <c r="AG43" s="128"/>
      <c r="AH43" s="128"/>
      <c r="AI43" s="128"/>
      <c r="AJ43" s="403"/>
      <c r="AK43" s="404"/>
      <c r="AL43" s="404"/>
      <c r="AM43" s="400"/>
      <c r="AN43" s="400"/>
      <c r="AO43" s="400"/>
      <c r="AP43" s="400"/>
      <c r="AQ43" s="400"/>
      <c r="AR43" s="400"/>
      <c r="AS43" s="400"/>
      <c r="AT43" s="400"/>
      <c r="AU43" s="400"/>
      <c r="AV43" s="400"/>
      <c r="AW43" s="399"/>
      <c r="AX43" s="399"/>
      <c r="AY43" s="352"/>
      <c r="AZ43" s="348"/>
      <c r="BA43" s="348"/>
    </row>
    <row r="44" spans="1:53" ht="24" customHeight="1" x14ac:dyDescent="0.25">
      <c r="B44" s="122"/>
      <c r="C44" s="122"/>
      <c r="D44" s="122"/>
      <c r="E44" s="122"/>
      <c r="F44" s="122"/>
      <c r="G44" s="122"/>
      <c r="H44" s="122"/>
      <c r="I44" s="122"/>
      <c r="J44" s="122"/>
      <c r="K44" s="122"/>
      <c r="L44" s="122"/>
      <c r="M44" s="78"/>
      <c r="N44" s="122"/>
      <c r="O44" s="123"/>
      <c r="P44" s="122"/>
      <c r="Q44" s="122"/>
      <c r="R44" s="122"/>
      <c r="S44" s="78"/>
      <c r="T44" s="122"/>
      <c r="U44" s="122"/>
      <c r="V44" s="122"/>
      <c r="W44" s="122"/>
      <c r="X44" s="122"/>
      <c r="Y44" s="122"/>
      <c r="Z44" s="122"/>
      <c r="AA44" s="122"/>
      <c r="AB44" s="122"/>
      <c r="AC44" s="122"/>
      <c r="AD44" s="122"/>
      <c r="AE44" s="122"/>
      <c r="AF44" s="122"/>
      <c r="AG44" s="122"/>
      <c r="AH44" s="122"/>
      <c r="AI44" s="122"/>
      <c r="AJ44" s="401"/>
      <c r="AK44" s="402"/>
      <c r="AL44" s="402"/>
    </row>
    <row r="45" spans="1:53" ht="38.25" customHeight="1" x14ac:dyDescent="0.25">
      <c r="B45" s="549" t="str">
        <f>D34</f>
        <v>Présentation de l'audit</v>
      </c>
      <c r="C45" s="549"/>
      <c r="D45" s="549"/>
      <c r="E45" s="549"/>
      <c r="F45" s="549"/>
      <c r="G45" s="549"/>
      <c r="H45" s="549"/>
      <c r="I45" s="549"/>
      <c r="J45" s="549"/>
      <c r="K45" s="549"/>
      <c r="L45" s="549"/>
      <c r="M45" s="549"/>
      <c r="N45" s="549"/>
      <c r="O45" s="549"/>
      <c r="P45" s="549"/>
      <c r="Q45" s="549"/>
      <c r="R45" s="549"/>
      <c r="S45" s="549"/>
      <c r="T45" s="122"/>
      <c r="U45" s="122"/>
      <c r="V45" s="122"/>
      <c r="W45" s="122"/>
      <c r="X45" s="122"/>
      <c r="Y45" s="122"/>
      <c r="Z45" s="122"/>
      <c r="AA45" s="122"/>
      <c r="AB45" s="122"/>
      <c r="AC45" s="122"/>
      <c r="AD45" s="122"/>
      <c r="AE45" s="122"/>
      <c r="AF45" s="122"/>
      <c r="AG45" s="122"/>
      <c r="AH45" s="122"/>
      <c r="AI45" s="122"/>
      <c r="AJ45" s="401"/>
      <c r="AK45" s="402"/>
      <c r="AL45" s="402"/>
    </row>
    <row r="47" spans="1:53" ht="24" customHeight="1" x14ac:dyDescent="0.35">
      <c r="B47" s="78"/>
    </row>
    <row r="48" spans="1:53" ht="24" customHeight="1" x14ac:dyDescent="0.35">
      <c r="B48" s="125" t="s">
        <v>338</v>
      </c>
      <c r="D48" s="78"/>
      <c r="E48" s="78"/>
    </row>
    <row r="49" spans="2:18" ht="24" customHeight="1" x14ac:dyDescent="0.35">
      <c r="D49" s="78"/>
      <c r="E49" s="78"/>
    </row>
    <row r="50" spans="2:18" ht="24" customHeight="1" x14ac:dyDescent="0.4">
      <c r="B50" s="131"/>
      <c r="C50" s="132" t="s">
        <v>527</v>
      </c>
      <c r="D50" s="131"/>
      <c r="E50" s="131"/>
      <c r="F50" s="131"/>
    </row>
    <row r="51" spans="2:18" ht="24" customHeight="1" x14ac:dyDescent="0.4">
      <c r="B51" s="131"/>
      <c r="C51" s="133" t="s">
        <v>333</v>
      </c>
      <c r="D51" s="131"/>
      <c r="E51" s="131"/>
      <c r="F51" s="131"/>
    </row>
    <row r="52" spans="2:18" ht="24" customHeight="1" x14ac:dyDescent="0.4">
      <c r="B52" s="131"/>
      <c r="C52" s="133"/>
      <c r="D52" s="131"/>
      <c r="E52" s="131"/>
      <c r="F52" s="131"/>
    </row>
    <row r="53" spans="2:18" ht="24" customHeight="1" x14ac:dyDescent="0.4">
      <c r="B53" s="131"/>
      <c r="C53" s="135" t="s">
        <v>526</v>
      </c>
      <c r="D53" s="131"/>
      <c r="E53" s="131"/>
      <c r="F53" s="131"/>
    </row>
    <row r="54" spans="2:18" ht="24" customHeight="1" x14ac:dyDescent="0.4">
      <c r="B54" s="131"/>
      <c r="C54" s="134" t="s">
        <v>337</v>
      </c>
      <c r="D54" s="131"/>
      <c r="E54" s="131"/>
      <c r="F54" s="131"/>
    </row>
    <row r="55" spans="2:18" ht="24" customHeight="1" x14ac:dyDescent="0.4">
      <c r="B55" s="131"/>
      <c r="C55" s="132">
        <v>1</v>
      </c>
      <c r="D55" s="135" t="s">
        <v>334</v>
      </c>
      <c r="E55" s="131"/>
      <c r="F55" s="136"/>
      <c r="G55" s="137"/>
      <c r="H55" s="137"/>
      <c r="I55" s="137"/>
      <c r="J55" s="137"/>
      <c r="K55" s="137"/>
    </row>
    <row r="56" spans="2:18" ht="24" hidden="1" customHeight="1" x14ac:dyDescent="0.4">
      <c r="B56" s="131"/>
      <c r="C56" s="132"/>
      <c r="D56" s="132" t="s">
        <v>336</v>
      </c>
      <c r="E56" s="131"/>
      <c r="F56" s="131"/>
      <c r="G56" s="137"/>
      <c r="H56" s="137"/>
      <c r="I56" s="137"/>
      <c r="J56" s="137"/>
      <c r="K56" s="137"/>
    </row>
    <row r="57" spans="2:18" ht="24" customHeight="1" x14ac:dyDescent="0.4">
      <c r="B57" s="131"/>
      <c r="C57" s="132">
        <v>2</v>
      </c>
      <c r="D57" s="135" t="s">
        <v>360</v>
      </c>
      <c r="E57" s="131"/>
      <c r="F57" s="136"/>
      <c r="G57" s="137"/>
      <c r="H57" s="137"/>
      <c r="J57" s="210" t="str">
        <f>"avec "&amp;L403&amp;" critères, "&amp;"dont "&amp;P403&amp;" obligatoires"</f>
        <v>avec 31 critères, dont 19 obligatoires</v>
      </c>
      <c r="K57" s="205"/>
      <c r="L57" s="206"/>
      <c r="M57" s="205"/>
      <c r="N57" s="206"/>
      <c r="O57" s="206"/>
      <c r="P57" s="206"/>
      <c r="Q57" s="205"/>
      <c r="R57" s="205"/>
    </row>
    <row r="58" spans="2:18" ht="24" hidden="1" customHeight="1" x14ac:dyDescent="0.4">
      <c r="B58" s="131"/>
      <c r="C58" s="132"/>
      <c r="D58" s="132" t="s">
        <v>106</v>
      </c>
      <c r="E58" s="131"/>
      <c r="F58" s="131"/>
      <c r="G58" s="137"/>
      <c r="H58" s="137"/>
      <c r="I58" s="137"/>
      <c r="J58" s="210" t="str">
        <f>"avec "&amp;M404&amp;" critères, "&amp;"dont "&amp;Q404&amp;" obligatoires"</f>
        <v>avec 0 critères, dont 0 obligatoires</v>
      </c>
      <c r="K58" s="207"/>
      <c r="L58" s="206"/>
      <c r="M58" s="206"/>
      <c r="N58" s="206"/>
      <c r="O58" s="206"/>
      <c r="P58" s="206"/>
      <c r="Q58" s="206"/>
      <c r="R58" s="206"/>
    </row>
    <row r="59" spans="2:18" ht="24" customHeight="1" x14ac:dyDescent="0.4">
      <c r="B59" s="131"/>
      <c r="C59" s="132">
        <v>3</v>
      </c>
      <c r="D59" s="135" t="s">
        <v>107</v>
      </c>
      <c r="E59" s="131"/>
      <c r="F59" s="136"/>
      <c r="G59" s="137"/>
      <c r="H59" s="137"/>
      <c r="I59" s="137"/>
      <c r="J59" s="210" t="str">
        <f>"avec "&amp;L410&amp;" critères, "&amp;"dont "&amp;P410&amp;" obligatoires"</f>
        <v>avec 18 critères, dont 7 obligatoires</v>
      </c>
      <c r="K59" s="207"/>
      <c r="L59" s="206"/>
      <c r="M59" s="206"/>
      <c r="N59" s="206"/>
      <c r="O59" s="206"/>
      <c r="P59" s="206"/>
      <c r="Q59" s="206"/>
      <c r="R59" s="206"/>
    </row>
    <row r="60" spans="2:18" ht="24" hidden="1" customHeight="1" x14ac:dyDescent="0.4">
      <c r="B60" s="131"/>
      <c r="C60" s="132"/>
      <c r="D60" s="132" t="s">
        <v>335</v>
      </c>
      <c r="E60" s="131"/>
      <c r="F60" s="131"/>
      <c r="G60" s="137"/>
      <c r="H60" s="137"/>
      <c r="I60" s="137"/>
      <c r="J60" s="210" t="str">
        <f>"avec "&amp;M406&amp;" critères, "&amp;"dont "&amp;Q406&amp;" obligatoires"</f>
        <v>avec 0 critères, dont 0 obligatoires</v>
      </c>
      <c r="K60" s="207"/>
      <c r="L60" s="206"/>
      <c r="M60" s="206"/>
      <c r="N60" s="206"/>
      <c r="O60" s="206"/>
      <c r="P60" s="206"/>
      <c r="Q60" s="206"/>
      <c r="R60" s="206"/>
    </row>
    <row r="61" spans="2:18" ht="24" customHeight="1" x14ac:dyDescent="0.4">
      <c r="B61" s="131"/>
      <c r="C61" s="132">
        <v>4</v>
      </c>
      <c r="D61" s="135" t="s">
        <v>361</v>
      </c>
      <c r="E61" s="131"/>
      <c r="F61" s="131"/>
      <c r="J61" s="210" t="str">
        <f>"avec "&amp;L414&amp;" critères par service, "&amp;"dont "&amp;P414&amp;" obligatoires"</f>
        <v>avec 30 critères par service, dont 11 obligatoires</v>
      </c>
      <c r="K61" s="206"/>
      <c r="L61" s="206"/>
      <c r="M61" s="206"/>
      <c r="N61" s="206"/>
      <c r="O61" s="206"/>
      <c r="P61" s="206"/>
      <c r="Q61" s="206"/>
      <c r="R61" s="206"/>
    </row>
    <row r="62" spans="2:18" ht="24" hidden="1" customHeight="1" x14ac:dyDescent="0.4">
      <c r="B62" s="131"/>
      <c r="C62" s="132"/>
      <c r="D62" s="132" t="s">
        <v>114</v>
      </c>
      <c r="E62" s="131"/>
      <c r="F62" s="131"/>
    </row>
    <row r="63" spans="2:18" ht="24" customHeight="1" x14ac:dyDescent="0.4">
      <c r="B63" s="131"/>
      <c r="C63" s="132"/>
      <c r="D63" s="202" t="s">
        <v>362</v>
      </c>
      <c r="E63" s="131"/>
      <c r="F63" s="131"/>
    </row>
    <row r="64" spans="2:18" ht="24" customHeight="1" x14ac:dyDescent="0.4">
      <c r="B64" s="131"/>
      <c r="C64" s="203" t="s">
        <v>364</v>
      </c>
      <c r="D64" s="203"/>
      <c r="E64" s="203"/>
      <c r="F64" s="203"/>
      <c r="G64" s="204"/>
      <c r="H64" s="204"/>
      <c r="I64" s="204"/>
      <c r="J64" s="204"/>
      <c r="K64" s="204"/>
      <c r="L64" s="204"/>
      <c r="M64" s="204"/>
      <c r="N64" s="204"/>
      <c r="O64" s="204"/>
    </row>
    <row r="65" spans="2:36" ht="24" customHeight="1" x14ac:dyDescent="0.4">
      <c r="B65" s="131"/>
      <c r="C65" s="132"/>
      <c r="D65" s="132"/>
      <c r="E65" s="131"/>
      <c r="F65" s="131"/>
    </row>
    <row r="66" spans="2:36" ht="24" customHeight="1" x14ac:dyDescent="0.4">
      <c r="B66" s="131"/>
      <c r="C66" s="135" t="s">
        <v>525</v>
      </c>
      <c r="D66" s="131"/>
      <c r="E66" s="131"/>
      <c r="F66" s="131"/>
    </row>
    <row r="67" spans="2:36" ht="24" customHeight="1" x14ac:dyDescent="0.4">
      <c r="B67" s="131"/>
      <c r="C67" s="203" t="s">
        <v>363</v>
      </c>
      <c r="D67" s="203"/>
      <c r="E67" s="203"/>
      <c r="F67" s="203"/>
      <c r="G67" s="204"/>
      <c r="H67" s="204"/>
      <c r="I67" s="204"/>
      <c r="J67" s="204"/>
      <c r="K67" s="204"/>
      <c r="L67" s="204"/>
      <c r="M67" s="204"/>
      <c r="N67" s="204"/>
      <c r="O67" s="204"/>
    </row>
    <row r="68" spans="2:36" ht="24" customHeight="1" x14ac:dyDescent="0.4">
      <c r="B68" s="131"/>
      <c r="C68" s="131"/>
      <c r="D68" s="131"/>
      <c r="E68" s="131"/>
      <c r="F68" s="131"/>
    </row>
    <row r="69" spans="2:36" ht="24" customHeight="1" x14ac:dyDescent="0.35">
      <c r="S69" s="78"/>
    </row>
    <row r="71" spans="2:36" ht="24" customHeight="1" x14ac:dyDescent="0.35">
      <c r="T71" s="118"/>
      <c r="U71" s="118"/>
      <c r="V71" s="118"/>
      <c r="W71" s="118"/>
      <c r="X71" s="118"/>
      <c r="Y71" s="118"/>
      <c r="Z71" s="118"/>
      <c r="AA71" s="118"/>
      <c r="AB71" s="118"/>
      <c r="AC71" s="118"/>
      <c r="AD71" s="118"/>
      <c r="AE71" s="118"/>
      <c r="AF71" s="118"/>
      <c r="AG71" s="118"/>
      <c r="AH71" s="118"/>
      <c r="AI71" s="118"/>
      <c r="AJ71" s="405"/>
    </row>
    <row r="72" spans="2:36" ht="24" customHeight="1" x14ac:dyDescent="0.35">
      <c r="B72" s="125" t="s">
        <v>365</v>
      </c>
    </row>
    <row r="74" spans="2:36" ht="24" customHeight="1" x14ac:dyDescent="0.4">
      <c r="B74" s="131"/>
      <c r="C74" s="135" t="s">
        <v>524</v>
      </c>
      <c r="D74" s="131"/>
      <c r="E74" s="131"/>
      <c r="F74" s="131"/>
      <c r="G74" s="131"/>
      <c r="H74" s="131"/>
      <c r="I74" s="131"/>
      <c r="J74" s="131"/>
      <c r="K74" s="131"/>
      <c r="L74" s="131"/>
      <c r="M74" s="131"/>
      <c r="N74" s="131"/>
      <c r="O74" s="131"/>
      <c r="P74" s="131"/>
      <c r="Q74" s="131"/>
      <c r="R74" s="131"/>
      <c r="S74" s="131"/>
    </row>
    <row r="75" spans="2:36" ht="24" customHeight="1" x14ac:dyDescent="0.4">
      <c r="B75" s="131"/>
      <c r="C75" s="132" t="str">
        <f>IF('3 - Établissement'!K10="","","Méthodologie retenue : "&amp;'3 - Établissement'!K10)</f>
        <v/>
      </c>
      <c r="D75" s="131"/>
      <c r="E75" s="131"/>
      <c r="F75" s="131"/>
      <c r="G75" s="131"/>
      <c r="H75" s="131"/>
      <c r="I75" s="131"/>
      <c r="J75" s="131"/>
      <c r="K75" s="131"/>
      <c r="L75" s="131"/>
      <c r="M75" s="131"/>
      <c r="N75" s="131"/>
      <c r="O75" s="131"/>
      <c r="P75" s="131"/>
      <c r="Q75" s="131"/>
      <c r="R75" s="131"/>
      <c r="S75" s="131"/>
    </row>
    <row r="76" spans="2:36" ht="24" customHeight="1" x14ac:dyDescent="0.4">
      <c r="B76" s="131"/>
      <c r="C76" s="132"/>
      <c r="D76" s="131"/>
      <c r="E76" s="131"/>
      <c r="F76" s="131"/>
      <c r="G76" s="131"/>
      <c r="H76" s="131"/>
      <c r="I76" s="131"/>
      <c r="J76" s="131"/>
      <c r="K76" s="131"/>
      <c r="L76" s="131"/>
      <c r="M76" s="131"/>
      <c r="N76" s="131"/>
      <c r="O76" s="131"/>
      <c r="P76" s="131"/>
      <c r="Q76" s="131"/>
      <c r="R76" s="131"/>
      <c r="S76" s="131"/>
    </row>
    <row r="77" spans="2:36" ht="24" customHeight="1" x14ac:dyDescent="0.4">
      <c r="B77" s="131"/>
      <c r="C77" s="135" t="s">
        <v>443</v>
      </c>
      <c r="D77" s="131"/>
      <c r="E77" s="131"/>
      <c r="F77" s="131"/>
      <c r="G77" s="131"/>
      <c r="H77" s="131"/>
      <c r="I77" s="131"/>
      <c r="J77" s="131"/>
      <c r="K77" s="131"/>
      <c r="L77" s="131"/>
      <c r="M77" s="131"/>
      <c r="N77" s="131"/>
      <c r="O77" s="131"/>
      <c r="P77" s="131"/>
      <c r="Q77" s="131"/>
      <c r="R77" s="131"/>
      <c r="S77" s="131"/>
    </row>
    <row r="78" spans="2:36" ht="24" customHeight="1" x14ac:dyDescent="0.4">
      <c r="B78" s="131"/>
      <c r="C78" s="623" t="str">
        <f>"Le "&amp;IF('3 - Établissement'!K9="","(date non précisée)",TEXT('3 - Établissement'!K9,"jj/mm/aaaa"))&amp;IF('3 - Établissement'!E14=""," (nom de la personne ayant renseigné l'audit non précisé)",", par "&amp;UPPER('3 - Établissement'!E14)&amp;IF(IF('3 - Établissement'!E15='Liste '!A7,'3 - Établissement'!E16,'3 - Établissement'!E15)="",""," ("&amp;IF('3 - Établissement'!E15='Liste '!A7,'3 - Établissement'!E16,'3 - Établissement'!E15)&amp;")"))</f>
        <v>Le (date non précisée) (nom de la personne ayant renseigné l'audit non précisé)</v>
      </c>
      <c r="D78" s="623"/>
      <c r="E78" s="623"/>
      <c r="F78" s="623"/>
      <c r="G78" s="623"/>
      <c r="H78" s="623"/>
      <c r="I78" s="623"/>
      <c r="J78" s="623"/>
      <c r="K78" s="623"/>
      <c r="L78" s="623"/>
      <c r="M78" s="623"/>
      <c r="N78" s="623"/>
      <c r="O78" s="623"/>
      <c r="P78" s="623"/>
      <c r="Q78" s="623"/>
      <c r="R78" s="623"/>
      <c r="S78" s="623"/>
    </row>
    <row r="79" spans="2:36" ht="24" customHeight="1" x14ac:dyDescent="0.4">
      <c r="B79" s="131"/>
      <c r="C79" s="623"/>
      <c r="D79" s="623"/>
      <c r="E79" s="623"/>
      <c r="F79" s="623"/>
      <c r="G79" s="623"/>
      <c r="H79" s="623"/>
      <c r="I79" s="623"/>
      <c r="J79" s="623"/>
      <c r="K79" s="623"/>
      <c r="L79" s="623"/>
      <c r="M79" s="623"/>
      <c r="N79" s="623"/>
      <c r="O79" s="623"/>
      <c r="P79" s="623"/>
      <c r="Q79" s="623"/>
      <c r="R79" s="623"/>
      <c r="S79" s="623"/>
    </row>
    <row r="80" spans="2:36" ht="24" customHeight="1" x14ac:dyDescent="0.4">
      <c r="B80" s="131"/>
      <c r="C80" s="131"/>
      <c r="D80" s="131"/>
      <c r="E80" s="131"/>
      <c r="F80" s="131"/>
      <c r="G80" s="131"/>
      <c r="H80" s="131"/>
      <c r="I80" s="131"/>
      <c r="J80" s="131"/>
      <c r="K80" s="131"/>
      <c r="L80" s="131"/>
      <c r="M80" s="131"/>
      <c r="N80" s="131"/>
      <c r="O80" s="131"/>
      <c r="P80" s="131"/>
      <c r="Q80" s="131"/>
      <c r="R80" s="131"/>
      <c r="S80" s="131"/>
    </row>
    <row r="81" spans="1:53" ht="24" customHeight="1" x14ac:dyDescent="0.4">
      <c r="B81" s="138"/>
      <c r="C81" s="135" t="s">
        <v>359</v>
      </c>
      <c r="D81" s="131"/>
      <c r="E81" s="131"/>
      <c r="F81" s="131"/>
      <c r="G81" s="131"/>
      <c r="H81" s="131"/>
      <c r="I81" s="131"/>
      <c r="J81" s="131"/>
      <c r="K81" s="131"/>
      <c r="L81" s="131"/>
      <c r="M81" s="131"/>
      <c r="N81" s="131"/>
      <c r="O81" s="131"/>
      <c r="P81" s="131"/>
      <c r="Q81" s="131"/>
      <c r="R81" s="131"/>
      <c r="S81" s="131"/>
    </row>
    <row r="82" spans="1:53" ht="24" customHeight="1" x14ac:dyDescent="0.4">
      <c r="B82" s="131"/>
      <c r="C82" s="131"/>
      <c r="D82" s="131"/>
      <c r="E82" s="131"/>
      <c r="F82" s="131"/>
      <c r="G82" s="131"/>
      <c r="H82" s="131"/>
      <c r="I82" s="131"/>
      <c r="J82" s="131"/>
      <c r="K82" s="131"/>
      <c r="L82" s="131"/>
      <c r="M82" s="131"/>
      <c r="N82" s="131"/>
      <c r="O82" s="131"/>
      <c r="P82" s="131"/>
      <c r="Q82" s="131"/>
      <c r="R82" s="131"/>
      <c r="S82" s="131"/>
    </row>
    <row r="83" spans="1:53" ht="16.149999999999999" customHeight="1" x14ac:dyDescent="0.4">
      <c r="B83" s="131"/>
      <c r="C83" s="314" t="s">
        <v>444</v>
      </c>
      <c r="D83" s="131"/>
      <c r="E83" s="131"/>
      <c r="F83" s="131"/>
      <c r="G83" s="131"/>
      <c r="H83" s="131"/>
      <c r="I83" s="131"/>
      <c r="J83" s="131"/>
      <c r="K83" s="314" t="s">
        <v>445</v>
      </c>
      <c r="L83" s="131"/>
      <c r="M83" s="131"/>
      <c r="N83" s="131"/>
      <c r="O83" s="131"/>
      <c r="P83" s="131"/>
      <c r="Q83" s="131"/>
      <c r="R83" s="131"/>
      <c r="S83" s="131"/>
    </row>
    <row r="84" spans="1:53" s="187" customFormat="1" ht="29.25" customHeight="1" x14ac:dyDescent="0.4">
      <c r="B84" s="315"/>
      <c r="C84" s="309" t="str">
        <f>IF('3 - Établissement'!E21="","Service non renseigné",'3 - Établissement'!E21)</f>
        <v>Service non renseigné</v>
      </c>
      <c r="D84" s="316"/>
      <c r="E84" s="316"/>
      <c r="F84" s="316"/>
      <c r="G84" s="316"/>
      <c r="H84" s="316"/>
      <c r="I84" s="316"/>
      <c r="J84" s="308"/>
      <c r="K84" s="309" t="str">
        <f>IF('3 - Établissement'!K21="","Service non renseigné",'3 - Établissement'!K21)</f>
        <v>Service non renseigné</v>
      </c>
      <c r="L84" s="316"/>
      <c r="M84" s="317"/>
      <c r="N84" s="317"/>
      <c r="O84" s="317"/>
      <c r="P84" s="317"/>
      <c r="Q84" s="317"/>
      <c r="R84" s="317"/>
      <c r="S84" s="318"/>
      <c r="AJ84" s="406"/>
      <c r="AK84" s="407"/>
      <c r="AL84" s="407"/>
      <c r="AM84" s="407"/>
      <c r="AN84" s="407"/>
      <c r="AO84" s="407"/>
      <c r="AP84" s="407"/>
      <c r="AQ84" s="407"/>
      <c r="AR84" s="407"/>
      <c r="AS84" s="407"/>
      <c r="AT84" s="407"/>
      <c r="AU84" s="407"/>
      <c r="AV84" s="407"/>
      <c r="AW84" s="406"/>
      <c r="AX84" s="406"/>
      <c r="AY84" s="353"/>
      <c r="AZ84" s="319"/>
      <c r="BA84" s="319"/>
    </row>
    <row r="85" spans="1:53" ht="29.25" customHeight="1" x14ac:dyDescent="0.4">
      <c r="B85" s="311"/>
      <c r="C85" s="307" t="str">
        <f>IF('3 - Établissement'!E22="","",'3 - Établissement'!E22)</f>
        <v/>
      </c>
      <c r="D85" s="307"/>
      <c r="E85" s="307"/>
      <c r="F85" s="307"/>
      <c r="G85" s="307"/>
      <c r="H85" s="307"/>
      <c r="I85" s="307"/>
      <c r="J85" s="307"/>
      <c r="K85" s="307" t="str">
        <f>IF('3 - Établissement'!K22="","",'3 - Établissement'!K22)</f>
        <v/>
      </c>
      <c r="L85" s="307"/>
      <c r="M85" s="132"/>
      <c r="N85" s="132"/>
      <c r="O85" s="132"/>
      <c r="P85" s="132"/>
      <c r="Q85" s="132"/>
      <c r="R85" s="132"/>
      <c r="S85" s="131"/>
    </row>
    <row r="86" spans="1:53" ht="29.25" customHeight="1" x14ac:dyDescent="0.4">
      <c r="B86" s="312"/>
      <c r="C86" s="307" t="str">
        <f>IF('3 - Établissement'!E23="","",'3 - Établissement'!E23)</f>
        <v/>
      </c>
      <c r="D86" s="307"/>
      <c r="E86" s="307"/>
      <c r="F86" s="307"/>
      <c r="G86" s="307"/>
      <c r="H86" s="307"/>
      <c r="I86" s="307"/>
      <c r="J86" s="307"/>
      <c r="K86" s="307" t="str">
        <f>IF('3 - Établissement'!K23="","",'3 - Établissement'!K23)</f>
        <v/>
      </c>
      <c r="L86" s="307"/>
      <c r="M86" s="132"/>
      <c r="N86" s="132"/>
      <c r="O86" s="132"/>
      <c r="P86" s="132"/>
      <c r="Q86" s="132"/>
      <c r="R86" s="132"/>
      <c r="S86" s="131"/>
    </row>
    <row r="87" spans="1:53" ht="29.25" customHeight="1" x14ac:dyDescent="0.4">
      <c r="B87" s="313"/>
      <c r="C87" s="310"/>
      <c r="D87" s="310"/>
      <c r="E87" s="310"/>
      <c r="F87" s="310"/>
      <c r="G87" s="310"/>
      <c r="H87" s="310"/>
      <c r="I87" s="307"/>
      <c r="J87" s="307"/>
      <c r="K87" s="310"/>
      <c r="L87" s="307"/>
      <c r="M87" s="140"/>
      <c r="N87" s="140"/>
      <c r="O87" s="140"/>
      <c r="P87" s="140"/>
      <c r="Q87" s="140"/>
      <c r="R87" s="140"/>
      <c r="S87" s="131"/>
    </row>
    <row r="88" spans="1:53" ht="16.149999999999999" customHeight="1" x14ac:dyDescent="0.4">
      <c r="B88" s="313"/>
      <c r="C88" s="314" t="s">
        <v>446</v>
      </c>
      <c r="D88" s="310"/>
      <c r="E88" s="310"/>
      <c r="F88" s="310"/>
      <c r="G88" s="310"/>
      <c r="H88" s="310"/>
      <c r="I88" s="307"/>
      <c r="J88" s="307"/>
      <c r="K88" s="314" t="s">
        <v>447</v>
      </c>
      <c r="L88" s="307"/>
      <c r="M88" s="140"/>
      <c r="N88" s="140"/>
      <c r="O88" s="140"/>
      <c r="P88" s="140"/>
      <c r="Q88" s="140"/>
      <c r="R88" s="140"/>
      <c r="S88" s="131"/>
    </row>
    <row r="89" spans="1:53" s="187" customFormat="1" ht="29.25" customHeight="1" x14ac:dyDescent="0.4">
      <c r="B89" s="315"/>
      <c r="C89" s="309" t="str">
        <f>IF('3 - Établissement'!E25="","Service non renseigné",'3 - Établissement'!E25)</f>
        <v>Service non renseigné</v>
      </c>
      <c r="D89" s="316"/>
      <c r="E89" s="316"/>
      <c r="F89" s="316"/>
      <c r="G89" s="316"/>
      <c r="H89" s="316"/>
      <c r="I89" s="316"/>
      <c r="J89" s="308"/>
      <c r="K89" s="309" t="str">
        <f>IF('3 - Établissement'!K25="","Service non renseigné",'3 - Établissement'!K25)</f>
        <v>Service non renseigné</v>
      </c>
      <c r="L89" s="316"/>
      <c r="M89" s="317"/>
      <c r="N89" s="317"/>
      <c r="O89" s="317"/>
      <c r="P89" s="317"/>
      <c r="Q89" s="317"/>
      <c r="R89" s="317"/>
      <c r="S89" s="318"/>
      <c r="AJ89" s="406"/>
      <c r="AK89" s="407"/>
      <c r="AL89" s="407"/>
      <c r="AM89" s="407"/>
      <c r="AN89" s="407"/>
      <c r="AO89" s="407"/>
      <c r="AP89" s="407"/>
      <c r="AQ89" s="407"/>
      <c r="AR89" s="407"/>
      <c r="AS89" s="407"/>
      <c r="AT89" s="407"/>
      <c r="AU89" s="407"/>
      <c r="AV89" s="407"/>
      <c r="AW89" s="406"/>
      <c r="AX89" s="406"/>
      <c r="AY89" s="353"/>
      <c r="AZ89" s="319"/>
      <c r="BA89" s="319"/>
    </row>
    <row r="90" spans="1:53" ht="29.25" customHeight="1" x14ac:dyDescent="0.4">
      <c r="B90" s="139"/>
      <c r="C90" s="132" t="str">
        <f>IF('3 - Établissement'!E26="","",'3 - Établissement'!E26)</f>
        <v/>
      </c>
      <c r="D90" s="132"/>
      <c r="E90" s="132"/>
      <c r="F90" s="132"/>
      <c r="G90" s="132"/>
      <c r="H90" s="132"/>
      <c r="I90" s="131"/>
      <c r="J90" s="131"/>
      <c r="K90" s="132" t="str">
        <f>IF('3 - Établissement'!K26="","",'3 - Établissement'!K26)</f>
        <v/>
      </c>
      <c r="L90" s="131"/>
      <c r="M90" s="132"/>
      <c r="N90" s="132"/>
      <c r="O90" s="132"/>
      <c r="P90" s="132"/>
      <c r="Q90" s="132"/>
      <c r="R90" s="132"/>
      <c r="S90" s="131"/>
    </row>
    <row r="91" spans="1:53" ht="29.25" customHeight="1" x14ac:dyDescent="0.4">
      <c r="B91" s="139"/>
      <c r="C91" s="132" t="str">
        <f>IF('3 - Établissement'!E27="","",'3 - Établissement'!E27)</f>
        <v/>
      </c>
      <c r="D91" s="132"/>
      <c r="E91" s="132"/>
      <c r="F91" s="132"/>
      <c r="G91" s="132"/>
      <c r="H91" s="132"/>
      <c r="I91" s="131"/>
      <c r="J91" s="131"/>
      <c r="K91" s="132" t="str">
        <f>IF('3 - Établissement'!K27="","",'3 - Établissement'!K27)</f>
        <v/>
      </c>
      <c r="L91" s="131"/>
      <c r="M91" s="132"/>
      <c r="N91" s="132"/>
      <c r="O91" s="132"/>
      <c r="P91" s="132"/>
      <c r="Q91" s="132"/>
      <c r="R91" s="132"/>
      <c r="S91" s="131"/>
    </row>
    <row r="92" spans="1:53" s="118" customFormat="1" ht="17.25" customHeight="1" x14ac:dyDescent="0.35">
      <c r="A92" s="78"/>
      <c r="C92" s="141"/>
      <c r="N92" s="142"/>
      <c r="O92" s="142"/>
      <c r="P92" s="142"/>
      <c r="Q92" s="142"/>
      <c r="S92" s="78"/>
      <c r="T92" s="78"/>
      <c r="U92" s="78"/>
      <c r="V92" s="78"/>
      <c r="W92" s="78"/>
      <c r="X92" s="78"/>
      <c r="Y92" s="78"/>
      <c r="Z92" s="78"/>
      <c r="AA92" s="78"/>
      <c r="AB92" s="78"/>
      <c r="AC92" s="78"/>
      <c r="AD92" s="78"/>
      <c r="AE92" s="78"/>
      <c r="AF92" s="78"/>
      <c r="AG92" s="78"/>
      <c r="AH92" s="78"/>
      <c r="AI92" s="78"/>
      <c r="AJ92" s="243"/>
      <c r="AK92" s="398"/>
      <c r="AL92" s="398"/>
      <c r="AM92" s="398"/>
      <c r="AN92" s="398"/>
      <c r="AO92" s="398"/>
      <c r="AP92" s="398"/>
      <c r="AQ92" s="398"/>
      <c r="AR92" s="398"/>
      <c r="AS92" s="398"/>
      <c r="AT92" s="408"/>
      <c r="AU92" s="408"/>
      <c r="AV92" s="408"/>
      <c r="AW92" s="405"/>
      <c r="AX92" s="405"/>
      <c r="AY92" s="354"/>
      <c r="AZ92" s="305"/>
      <c r="BA92" s="305"/>
    </row>
    <row r="93" spans="1:53" ht="38.25" customHeight="1" x14ac:dyDescent="0.25">
      <c r="B93" s="549" t="str">
        <f>D35</f>
        <v xml:space="preserve">Contexte de réalisation de l'audit </v>
      </c>
      <c r="C93" s="549"/>
      <c r="D93" s="549"/>
      <c r="E93" s="549"/>
      <c r="F93" s="549"/>
      <c r="G93" s="549"/>
      <c r="H93" s="549"/>
      <c r="I93" s="549"/>
      <c r="J93" s="549"/>
      <c r="K93" s="549"/>
      <c r="L93" s="549"/>
      <c r="M93" s="549"/>
      <c r="N93" s="549"/>
      <c r="O93" s="549"/>
      <c r="P93" s="549"/>
      <c r="Q93" s="549"/>
      <c r="R93" s="549"/>
      <c r="S93" s="549"/>
      <c r="T93" s="122"/>
      <c r="U93" s="122"/>
      <c r="V93" s="122"/>
      <c r="W93" s="122"/>
      <c r="X93" s="122"/>
      <c r="Y93" s="122"/>
      <c r="Z93" s="122"/>
      <c r="AA93" s="122"/>
      <c r="AB93" s="122"/>
      <c r="AC93" s="122"/>
      <c r="AD93" s="122"/>
      <c r="AE93" s="122"/>
      <c r="AF93" s="122"/>
      <c r="AG93" s="122"/>
      <c r="AH93" s="122"/>
      <c r="AI93" s="122"/>
      <c r="AJ93" s="401"/>
      <c r="AK93" s="402"/>
      <c r="AL93" s="402"/>
    </row>
    <row r="94" spans="1:53" s="118" customFormat="1" ht="24" customHeight="1" x14ac:dyDescent="0.35">
      <c r="A94" s="78"/>
      <c r="T94" s="78"/>
      <c r="U94" s="78"/>
      <c r="V94" s="78"/>
      <c r="W94" s="78"/>
      <c r="X94" s="78"/>
      <c r="Y94" s="78"/>
      <c r="Z94" s="78"/>
      <c r="AA94" s="78"/>
      <c r="AB94" s="78"/>
      <c r="AC94" s="78"/>
      <c r="AD94" s="78"/>
      <c r="AE94" s="78"/>
      <c r="AF94" s="78"/>
      <c r="AG94" s="78"/>
      <c r="AH94" s="78"/>
      <c r="AI94" s="78"/>
      <c r="AJ94" s="243"/>
      <c r="AK94" s="398"/>
      <c r="AL94" s="398"/>
      <c r="AM94" s="398"/>
      <c r="AN94" s="398"/>
      <c r="AO94" s="398"/>
      <c r="AP94" s="398"/>
      <c r="AQ94" s="398"/>
      <c r="AR94" s="398"/>
      <c r="AS94" s="398"/>
      <c r="AT94" s="408"/>
      <c r="AU94" s="408"/>
      <c r="AV94" s="408"/>
      <c r="AW94" s="405"/>
      <c r="AX94" s="405"/>
      <c r="AY94" s="354"/>
      <c r="AZ94" s="305"/>
      <c r="BA94" s="305"/>
    </row>
    <row r="95" spans="1:53" s="118" customFormat="1" ht="24" customHeight="1" x14ac:dyDescent="0.4">
      <c r="A95" s="78"/>
      <c r="B95" s="135" t="s">
        <v>339</v>
      </c>
      <c r="K95" s="135" t="s">
        <v>109</v>
      </c>
      <c r="T95" s="78"/>
      <c r="U95" s="78"/>
      <c r="V95" s="78"/>
      <c r="W95" s="78"/>
      <c r="X95" s="78"/>
      <c r="Y95" s="78"/>
      <c r="Z95" s="78"/>
      <c r="AA95" s="78"/>
      <c r="AB95" s="78"/>
      <c r="AC95" s="78"/>
      <c r="AD95" s="78"/>
      <c r="AE95" s="78"/>
      <c r="AF95" s="78"/>
      <c r="AG95" s="78"/>
      <c r="AH95" s="78"/>
      <c r="AI95" s="78"/>
      <c r="AJ95" s="243"/>
      <c r="AK95" s="398"/>
      <c r="AL95" s="398"/>
      <c r="AM95" s="398"/>
      <c r="AN95" s="398"/>
      <c r="AO95" s="398"/>
      <c r="AP95" s="398"/>
      <c r="AQ95" s="398"/>
      <c r="AR95" s="398"/>
      <c r="AS95" s="398"/>
      <c r="AT95" s="408"/>
      <c r="AU95" s="408"/>
      <c r="AV95" s="408"/>
      <c r="AW95" s="405"/>
      <c r="AX95" s="405"/>
      <c r="AY95" s="354"/>
      <c r="AZ95" s="305"/>
      <c r="BA95" s="305"/>
    </row>
    <row r="96" spans="1:53" s="118" customFormat="1" ht="24" customHeight="1" x14ac:dyDescent="0.45">
      <c r="A96" s="78"/>
      <c r="B96" s="143"/>
      <c r="K96" s="131"/>
      <c r="T96" s="78"/>
      <c r="U96" s="78"/>
      <c r="V96" s="78"/>
      <c r="W96" s="78"/>
      <c r="X96" s="78"/>
      <c r="Y96" s="78"/>
      <c r="Z96" s="78"/>
      <c r="AA96" s="78"/>
      <c r="AB96" s="78"/>
      <c r="AC96" s="78"/>
      <c r="AD96" s="78"/>
      <c r="AE96" s="78"/>
      <c r="AF96" s="78"/>
      <c r="AG96" s="78"/>
      <c r="AH96" s="78"/>
      <c r="AI96" s="78"/>
      <c r="AJ96" s="243"/>
      <c r="AK96" s="398"/>
      <c r="AL96" s="398"/>
      <c r="AM96" s="398"/>
      <c r="AN96" s="398"/>
      <c r="AO96" s="398"/>
      <c r="AP96" s="398"/>
      <c r="AQ96" s="398"/>
      <c r="AR96" s="398"/>
      <c r="AS96" s="398"/>
      <c r="AT96" s="408"/>
      <c r="AU96" s="408"/>
      <c r="AV96" s="408"/>
      <c r="AW96" s="405"/>
      <c r="AX96" s="405"/>
      <c r="AY96" s="354"/>
      <c r="AZ96" s="305"/>
      <c r="BA96" s="305"/>
    </row>
    <row r="97" spans="1:53" s="118" customFormat="1" ht="48.6" customHeight="1" x14ac:dyDescent="0.35">
      <c r="A97" s="78"/>
      <c r="C97" s="551" t="str">
        <f>IF('3 - Établissement'!C32="","non renseigné",'3 - Établissement'!C32)</f>
        <v>non renseigné</v>
      </c>
      <c r="D97" s="551"/>
      <c r="E97" s="551"/>
      <c r="F97" s="551"/>
      <c r="G97" s="551"/>
      <c r="H97" s="551"/>
      <c r="I97" s="551"/>
      <c r="K97" s="144"/>
      <c r="L97" s="551" t="str">
        <f>IF('3 - Établissement'!C38="","non renseigné",'3 - Établissement'!C38)</f>
        <v>non renseigné</v>
      </c>
      <c r="M97" s="551"/>
      <c r="N97" s="551"/>
      <c r="O97" s="551"/>
      <c r="P97" s="551"/>
      <c r="Q97" s="551"/>
      <c r="R97" s="551"/>
      <c r="T97" s="78"/>
      <c r="U97" s="78"/>
      <c r="V97" s="78"/>
      <c r="W97" s="78"/>
      <c r="X97" s="78"/>
      <c r="Y97" s="78"/>
      <c r="Z97" s="78"/>
      <c r="AA97" s="78"/>
      <c r="AB97" s="78"/>
      <c r="AC97" s="78"/>
      <c r="AD97" s="78"/>
      <c r="AE97" s="78"/>
      <c r="AF97" s="78"/>
      <c r="AG97" s="78"/>
      <c r="AH97" s="78"/>
      <c r="AI97" s="78"/>
      <c r="AJ97" s="243"/>
      <c r="AK97" s="398"/>
      <c r="AL97" s="398"/>
      <c r="AM97" s="398"/>
      <c r="AN97" s="398"/>
      <c r="AO97" s="398"/>
      <c r="AP97" s="398"/>
      <c r="AQ97" s="398"/>
      <c r="AR97" s="398"/>
      <c r="AS97" s="398"/>
      <c r="AT97" s="408"/>
      <c r="AU97" s="408"/>
      <c r="AV97" s="408"/>
      <c r="AW97" s="405"/>
      <c r="AX97" s="405"/>
      <c r="AY97" s="354"/>
      <c r="AZ97" s="305"/>
      <c r="BA97" s="305"/>
    </row>
    <row r="98" spans="1:53" s="118" customFormat="1" ht="48.6" customHeight="1" x14ac:dyDescent="0.35">
      <c r="A98" s="78"/>
      <c r="C98" s="551"/>
      <c r="D98" s="551"/>
      <c r="E98" s="551"/>
      <c r="F98" s="551"/>
      <c r="G98" s="551"/>
      <c r="H98" s="551"/>
      <c r="I98" s="551"/>
      <c r="K98" s="144"/>
      <c r="L98" s="551"/>
      <c r="M98" s="551"/>
      <c r="N98" s="551"/>
      <c r="O98" s="551"/>
      <c r="P98" s="551"/>
      <c r="Q98" s="551"/>
      <c r="R98" s="551"/>
      <c r="T98" s="78"/>
      <c r="U98" s="78"/>
      <c r="V98" s="78"/>
      <c r="W98" s="78"/>
      <c r="X98" s="78"/>
      <c r="Y98" s="78"/>
      <c r="Z98" s="78"/>
      <c r="AA98" s="78"/>
      <c r="AB98" s="78"/>
      <c r="AC98" s="78"/>
      <c r="AD98" s="78"/>
      <c r="AE98" s="78"/>
      <c r="AF98" s="78"/>
      <c r="AG98" s="78"/>
      <c r="AH98" s="78"/>
      <c r="AI98" s="78"/>
      <c r="AJ98" s="243"/>
      <c r="AK98" s="398"/>
      <c r="AL98" s="398"/>
      <c r="AM98" s="398"/>
      <c r="AN98" s="398"/>
      <c r="AO98" s="398"/>
      <c r="AP98" s="398"/>
      <c r="AQ98" s="398"/>
      <c r="AR98" s="398"/>
      <c r="AS98" s="398"/>
      <c r="AT98" s="408"/>
      <c r="AU98" s="408"/>
      <c r="AV98" s="408"/>
      <c r="AW98" s="405"/>
      <c r="AX98" s="405"/>
      <c r="AY98" s="354"/>
      <c r="AZ98" s="305"/>
      <c r="BA98" s="305"/>
    </row>
    <row r="99" spans="1:53" s="118" customFormat="1" ht="48.6" customHeight="1" x14ac:dyDescent="0.35">
      <c r="A99" s="78"/>
      <c r="C99" s="551"/>
      <c r="D99" s="551"/>
      <c r="E99" s="551"/>
      <c r="F99" s="551"/>
      <c r="G99" s="551"/>
      <c r="H99" s="551"/>
      <c r="I99" s="551"/>
      <c r="K99" s="144"/>
      <c r="L99" s="551"/>
      <c r="M99" s="551"/>
      <c r="N99" s="551"/>
      <c r="O99" s="551"/>
      <c r="P99" s="551"/>
      <c r="Q99" s="551"/>
      <c r="R99" s="551"/>
      <c r="T99" s="78"/>
      <c r="U99" s="78"/>
      <c r="V99" s="78"/>
      <c r="W99" s="78"/>
      <c r="X99" s="78"/>
      <c r="Y99" s="78"/>
      <c r="Z99" s="78"/>
      <c r="AA99" s="78"/>
      <c r="AB99" s="78"/>
      <c r="AC99" s="78"/>
      <c r="AD99" s="78"/>
      <c r="AE99" s="78"/>
      <c r="AF99" s="78"/>
      <c r="AG99" s="78"/>
      <c r="AH99" s="78"/>
      <c r="AI99" s="78"/>
      <c r="AJ99" s="243"/>
      <c r="AK99" s="398"/>
      <c r="AL99" s="398"/>
      <c r="AM99" s="398"/>
      <c r="AN99" s="398"/>
      <c r="AO99" s="398"/>
      <c r="AP99" s="398"/>
      <c r="AQ99" s="398"/>
      <c r="AR99" s="398"/>
      <c r="AS99" s="398"/>
      <c r="AT99" s="408"/>
      <c r="AU99" s="408"/>
      <c r="AV99" s="408"/>
      <c r="AW99" s="405"/>
      <c r="AX99" s="405"/>
      <c r="AY99" s="354"/>
      <c r="AZ99" s="305"/>
      <c r="BA99" s="305"/>
    </row>
    <row r="100" spans="1:53" s="118" customFormat="1" ht="48.6" customHeight="1" x14ac:dyDescent="0.35">
      <c r="A100" s="78"/>
      <c r="C100" s="551"/>
      <c r="D100" s="551"/>
      <c r="E100" s="551"/>
      <c r="F100" s="551"/>
      <c r="G100" s="551"/>
      <c r="H100" s="551"/>
      <c r="I100" s="551"/>
      <c r="K100" s="144"/>
      <c r="L100" s="551"/>
      <c r="M100" s="551"/>
      <c r="N100" s="551"/>
      <c r="O100" s="551"/>
      <c r="P100" s="551"/>
      <c r="Q100" s="551"/>
      <c r="R100" s="551"/>
      <c r="T100" s="78"/>
      <c r="U100" s="78"/>
      <c r="V100" s="78"/>
      <c r="W100" s="78"/>
      <c r="X100" s="78"/>
      <c r="Y100" s="78"/>
      <c r="Z100" s="78"/>
      <c r="AA100" s="78"/>
      <c r="AB100" s="78"/>
      <c r="AC100" s="78"/>
      <c r="AD100" s="78"/>
      <c r="AE100" s="78"/>
      <c r="AF100" s="78"/>
      <c r="AG100" s="78"/>
      <c r="AH100" s="78"/>
      <c r="AI100" s="78"/>
      <c r="AJ100" s="243"/>
      <c r="AK100" s="398"/>
      <c r="AL100" s="398"/>
      <c r="AM100" s="398"/>
      <c r="AN100" s="398"/>
      <c r="AO100" s="398"/>
      <c r="AP100" s="398"/>
      <c r="AQ100" s="398"/>
      <c r="AR100" s="398"/>
      <c r="AS100" s="398"/>
      <c r="AT100" s="408"/>
      <c r="AU100" s="408"/>
      <c r="AV100" s="408"/>
      <c r="AW100" s="405"/>
      <c r="AX100" s="405"/>
      <c r="AY100" s="354"/>
      <c r="AZ100" s="305"/>
      <c r="BA100" s="305"/>
    </row>
    <row r="101" spans="1:53" s="118" customFormat="1" ht="48.6" customHeight="1" x14ac:dyDescent="0.35">
      <c r="A101" s="78"/>
      <c r="C101" s="551"/>
      <c r="D101" s="551"/>
      <c r="E101" s="551"/>
      <c r="F101" s="551"/>
      <c r="G101" s="551"/>
      <c r="H101" s="551"/>
      <c r="I101" s="551"/>
      <c r="K101" s="144"/>
      <c r="L101" s="551"/>
      <c r="M101" s="551"/>
      <c r="N101" s="551"/>
      <c r="O101" s="551"/>
      <c r="P101" s="551"/>
      <c r="Q101" s="551"/>
      <c r="R101" s="551"/>
      <c r="T101" s="78"/>
      <c r="U101" s="78"/>
      <c r="V101" s="78"/>
      <c r="W101" s="78"/>
      <c r="X101" s="78"/>
      <c r="Y101" s="78"/>
      <c r="Z101" s="78"/>
      <c r="AA101" s="78"/>
      <c r="AB101" s="78"/>
      <c r="AC101" s="78"/>
      <c r="AD101" s="78"/>
      <c r="AE101" s="78"/>
      <c r="AF101" s="78"/>
      <c r="AG101" s="78"/>
      <c r="AH101" s="78"/>
      <c r="AI101" s="78"/>
      <c r="AJ101" s="243"/>
      <c r="AK101" s="398"/>
      <c r="AL101" s="398"/>
      <c r="AM101" s="398"/>
      <c r="AN101" s="398"/>
      <c r="AO101" s="398"/>
      <c r="AP101" s="398"/>
      <c r="AQ101" s="398"/>
      <c r="AR101" s="398"/>
      <c r="AS101" s="398"/>
      <c r="AT101" s="408"/>
      <c r="AU101" s="408"/>
      <c r="AV101" s="408"/>
      <c r="AW101" s="405"/>
      <c r="AX101" s="405"/>
      <c r="AY101" s="354"/>
      <c r="AZ101" s="305"/>
      <c r="BA101" s="305"/>
    </row>
    <row r="102" spans="1:53" s="118" customFormat="1" ht="48.6" customHeight="1" x14ac:dyDescent="0.35">
      <c r="A102" s="78"/>
      <c r="C102" s="551"/>
      <c r="D102" s="551"/>
      <c r="E102" s="551"/>
      <c r="F102" s="551"/>
      <c r="G102" s="551"/>
      <c r="H102" s="551"/>
      <c r="I102" s="551"/>
      <c r="K102" s="144"/>
      <c r="L102" s="551"/>
      <c r="M102" s="551"/>
      <c r="N102" s="551"/>
      <c r="O102" s="551"/>
      <c r="P102" s="551"/>
      <c r="Q102" s="551"/>
      <c r="R102" s="551"/>
      <c r="T102" s="78"/>
      <c r="U102" s="78"/>
      <c r="V102" s="78"/>
      <c r="W102" s="78"/>
      <c r="X102" s="78"/>
      <c r="Y102" s="78"/>
      <c r="Z102" s="78"/>
      <c r="AA102" s="78"/>
      <c r="AB102" s="78"/>
      <c r="AC102" s="78"/>
      <c r="AD102" s="78"/>
      <c r="AE102" s="78"/>
      <c r="AF102" s="78"/>
      <c r="AG102" s="78"/>
      <c r="AH102" s="78"/>
      <c r="AI102" s="78"/>
      <c r="AJ102" s="243"/>
      <c r="AK102" s="398"/>
      <c r="AL102" s="398"/>
      <c r="AM102" s="398"/>
      <c r="AN102" s="398"/>
      <c r="AO102" s="398"/>
      <c r="AP102" s="398"/>
      <c r="AQ102" s="398"/>
      <c r="AR102" s="398"/>
      <c r="AS102" s="398"/>
      <c r="AT102" s="408"/>
      <c r="AU102" s="408"/>
      <c r="AV102" s="408"/>
      <c r="AW102" s="405"/>
      <c r="AX102" s="405"/>
      <c r="AY102" s="354"/>
      <c r="AZ102" s="305"/>
      <c r="BA102" s="305"/>
    </row>
    <row r="103" spans="1:53" s="118" customFormat="1" ht="24" customHeight="1" x14ac:dyDescent="0.35">
      <c r="A103" s="78"/>
      <c r="S103" s="78"/>
      <c r="T103" s="78"/>
      <c r="U103" s="78"/>
      <c r="V103" s="78"/>
      <c r="W103" s="78"/>
      <c r="X103" s="78"/>
      <c r="Y103" s="78"/>
      <c r="Z103" s="78"/>
      <c r="AA103" s="78"/>
      <c r="AB103" s="78"/>
      <c r="AC103" s="78"/>
      <c r="AD103" s="78"/>
      <c r="AE103" s="78"/>
      <c r="AF103" s="78"/>
      <c r="AG103" s="78"/>
      <c r="AH103" s="78"/>
      <c r="AI103" s="78"/>
      <c r="AJ103" s="243"/>
      <c r="AK103" s="398"/>
      <c r="AL103" s="398"/>
      <c r="AM103" s="398"/>
      <c r="AN103" s="398"/>
      <c r="AO103" s="398"/>
      <c r="AP103" s="398"/>
      <c r="AQ103" s="398"/>
      <c r="AR103" s="398"/>
      <c r="AS103" s="398"/>
      <c r="AT103" s="408"/>
      <c r="AU103" s="408"/>
      <c r="AV103" s="408"/>
      <c r="AW103" s="405"/>
      <c r="AX103" s="405"/>
      <c r="AY103" s="354"/>
      <c r="AZ103" s="305"/>
      <c r="BA103" s="305"/>
    </row>
    <row r="104" spans="1:53" s="118" customFormat="1" ht="24" customHeight="1" x14ac:dyDescent="0.35">
      <c r="A104" s="78"/>
      <c r="T104" s="78"/>
      <c r="U104" s="78"/>
      <c r="V104" s="78"/>
      <c r="W104" s="78"/>
      <c r="X104" s="78"/>
      <c r="Y104" s="78"/>
      <c r="Z104" s="78"/>
      <c r="AA104" s="78"/>
      <c r="AB104" s="78"/>
      <c r="AC104" s="78"/>
      <c r="AD104" s="78"/>
      <c r="AE104" s="78"/>
      <c r="AF104" s="78"/>
      <c r="AG104" s="78"/>
      <c r="AH104" s="78"/>
      <c r="AI104" s="78"/>
      <c r="AJ104" s="243"/>
      <c r="AK104" s="398"/>
      <c r="AL104" s="398"/>
      <c r="AM104" s="398"/>
      <c r="AN104" s="398"/>
      <c r="AO104" s="398"/>
      <c r="AP104" s="398"/>
      <c r="AQ104" s="398"/>
      <c r="AR104" s="398"/>
      <c r="AS104" s="398"/>
      <c r="AT104" s="408"/>
      <c r="AU104" s="408"/>
      <c r="AV104" s="408"/>
      <c r="AW104" s="405"/>
      <c r="AX104" s="405"/>
      <c r="AY104" s="354"/>
      <c r="AZ104" s="305"/>
      <c r="BA104" s="305"/>
    </row>
    <row r="105" spans="1:53" s="118" customFormat="1" ht="24" customHeight="1" x14ac:dyDescent="0.45">
      <c r="A105" s="78"/>
      <c r="B105" s="143"/>
      <c r="T105" s="78"/>
      <c r="U105" s="78"/>
      <c r="V105" s="78"/>
      <c r="W105" s="78"/>
      <c r="X105" s="78"/>
      <c r="Y105" s="78"/>
      <c r="Z105" s="78"/>
      <c r="AA105" s="78"/>
      <c r="AB105" s="78"/>
      <c r="AC105" s="78"/>
      <c r="AD105" s="78"/>
      <c r="AE105" s="78"/>
      <c r="AF105" s="78"/>
      <c r="AG105" s="78"/>
      <c r="AH105" s="78"/>
      <c r="AI105" s="78"/>
      <c r="AJ105" s="243"/>
      <c r="AK105" s="398"/>
      <c r="AL105" s="398"/>
      <c r="AM105" s="398"/>
      <c r="AN105" s="398"/>
      <c r="AO105" s="398"/>
      <c r="AP105" s="398"/>
      <c r="AQ105" s="398"/>
      <c r="AR105" s="398"/>
      <c r="AS105" s="398"/>
      <c r="AT105" s="408"/>
      <c r="AU105" s="408"/>
      <c r="AV105" s="408"/>
      <c r="AW105" s="405"/>
      <c r="AX105" s="405"/>
      <c r="AY105" s="354"/>
      <c r="AZ105" s="305"/>
      <c r="BA105" s="305"/>
    </row>
    <row r="106" spans="1:53" s="118" customFormat="1" ht="24" customHeight="1" x14ac:dyDescent="0.45">
      <c r="A106" s="78"/>
      <c r="B106" s="143"/>
      <c r="T106" s="78"/>
      <c r="U106" s="78"/>
      <c r="V106" s="78"/>
      <c r="W106" s="78"/>
      <c r="X106" s="78"/>
      <c r="Y106" s="78"/>
      <c r="Z106" s="78"/>
      <c r="AA106" s="78"/>
      <c r="AB106" s="78"/>
      <c r="AC106" s="78"/>
      <c r="AD106" s="78"/>
      <c r="AE106" s="78"/>
      <c r="AF106" s="78"/>
      <c r="AG106" s="78"/>
      <c r="AH106" s="78"/>
      <c r="AI106" s="78"/>
      <c r="AJ106" s="243"/>
      <c r="AK106" s="398"/>
      <c r="AL106" s="398"/>
      <c r="AM106" s="398"/>
      <c r="AN106" s="398"/>
      <c r="AO106" s="398"/>
      <c r="AP106" s="398"/>
      <c r="AQ106" s="398"/>
      <c r="AR106" s="398"/>
      <c r="AS106" s="398"/>
      <c r="AT106" s="408"/>
      <c r="AU106" s="408"/>
      <c r="AV106" s="408"/>
      <c r="AW106" s="405"/>
      <c r="AX106" s="405"/>
      <c r="AY106" s="354"/>
      <c r="AZ106" s="305"/>
      <c r="BA106" s="305"/>
    </row>
    <row r="107" spans="1:53" s="118" customFormat="1" ht="24" customHeight="1" x14ac:dyDescent="0.4">
      <c r="A107" s="78"/>
      <c r="B107" s="135" t="s">
        <v>528</v>
      </c>
      <c r="C107" s="131"/>
      <c r="D107" s="131"/>
      <c r="E107" s="131"/>
      <c r="F107" s="131"/>
      <c r="G107" s="131"/>
      <c r="H107" s="131"/>
      <c r="I107" s="131"/>
      <c r="J107" s="131"/>
      <c r="K107" s="135" t="s">
        <v>529</v>
      </c>
      <c r="L107" s="131"/>
      <c r="T107" s="78"/>
      <c r="U107" s="78"/>
      <c r="V107" s="78"/>
      <c r="W107" s="78"/>
      <c r="X107" s="78"/>
      <c r="Y107" s="78"/>
      <c r="Z107" s="78"/>
      <c r="AA107" s="78"/>
      <c r="AB107" s="78"/>
      <c r="AC107" s="78"/>
      <c r="AD107" s="78"/>
      <c r="AE107" s="78"/>
      <c r="AF107" s="78"/>
      <c r="AG107" s="78"/>
      <c r="AH107" s="78"/>
      <c r="AI107" s="78"/>
      <c r="AJ107" s="243"/>
      <c r="AK107" s="398"/>
      <c r="AL107" s="398"/>
      <c r="AM107" s="398"/>
      <c r="AN107" s="398"/>
      <c r="AO107" s="398"/>
      <c r="AP107" s="398"/>
      <c r="AQ107" s="398"/>
      <c r="AR107" s="398"/>
      <c r="AS107" s="398"/>
      <c r="AT107" s="408"/>
      <c r="AU107" s="408"/>
      <c r="AV107" s="408"/>
      <c r="AW107" s="405"/>
      <c r="AX107" s="405"/>
      <c r="AY107" s="354"/>
      <c r="AZ107" s="305"/>
      <c r="BA107" s="305"/>
    </row>
    <row r="108" spans="1:53" s="118" customFormat="1" ht="24" customHeight="1" x14ac:dyDescent="0.45">
      <c r="A108" s="78"/>
      <c r="B108" s="143"/>
      <c r="T108" s="78"/>
      <c r="U108" s="78"/>
      <c r="V108" s="78"/>
      <c r="W108" s="78"/>
      <c r="X108" s="78"/>
      <c r="Y108" s="78"/>
      <c r="Z108" s="78"/>
      <c r="AA108" s="78"/>
      <c r="AB108" s="78"/>
      <c r="AC108" s="78"/>
      <c r="AD108" s="78"/>
      <c r="AE108" s="78"/>
      <c r="AF108" s="78"/>
      <c r="AG108" s="78"/>
      <c r="AH108" s="78"/>
      <c r="AI108" s="78"/>
      <c r="AJ108" s="243"/>
      <c r="AK108" s="398"/>
      <c r="AL108" s="398"/>
      <c r="AM108" s="398"/>
      <c r="AN108" s="398"/>
      <c r="AO108" s="398"/>
      <c r="AP108" s="398"/>
      <c r="AQ108" s="398"/>
      <c r="AR108" s="398"/>
      <c r="AS108" s="398"/>
      <c r="AT108" s="408"/>
      <c r="AU108" s="408"/>
      <c r="AV108" s="408"/>
      <c r="AW108" s="405"/>
      <c r="AX108" s="405"/>
      <c r="AY108" s="354"/>
      <c r="AZ108" s="305"/>
      <c r="BA108" s="305"/>
    </row>
    <row r="109" spans="1:53" s="118" customFormat="1" ht="48.6" customHeight="1" x14ac:dyDescent="0.35">
      <c r="A109" s="78"/>
      <c r="C109" s="551" t="str">
        <f>IF('3 - Établissement'!C44="","non renseigné",'3 - Établissement'!C44)</f>
        <v>non renseigné</v>
      </c>
      <c r="D109" s="551"/>
      <c r="E109" s="551"/>
      <c r="F109" s="551"/>
      <c r="G109" s="551"/>
      <c r="H109" s="551"/>
      <c r="I109" s="551"/>
      <c r="K109" s="144"/>
      <c r="L109" s="551" t="str">
        <f>IF('3 - Établissement'!C50="","non renseigné",'3 - Établissement'!C50)</f>
        <v>non renseigné</v>
      </c>
      <c r="M109" s="551"/>
      <c r="N109" s="551"/>
      <c r="O109" s="551"/>
      <c r="P109" s="551"/>
      <c r="Q109" s="551"/>
      <c r="R109" s="551"/>
      <c r="T109" s="78"/>
      <c r="U109" s="78"/>
      <c r="V109" s="78"/>
      <c r="W109" s="78"/>
      <c r="X109" s="78"/>
      <c r="Y109" s="78"/>
      <c r="Z109" s="78"/>
      <c r="AA109" s="78"/>
      <c r="AB109" s="78"/>
      <c r="AC109" s="78"/>
      <c r="AD109" s="78"/>
      <c r="AE109" s="78"/>
      <c r="AF109" s="78"/>
      <c r="AG109" s="78"/>
      <c r="AH109" s="78"/>
      <c r="AI109" s="78"/>
      <c r="AJ109" s="243"/>
      <c r="AK109" s="398"/>
      <c r="AL109" s="398"/>
      <c r="AM109" s="398"/>
      <c r="AN109" s="398"/>
      <c r="AO109" s="398"/>
      <c r="AP109" s="398"/>
      <c r="AQ109" s="398"/>
      <c r="AR109" s="398"/>
      <c r="AS109" s="398"/>
      <c r="AT109" s="408"/>
      <c r="AU109" s="408"/>
      <c r="AV109" s="408"/>
      <c r="AW109" s="405"/>
      <c r="AX109" s="405"/>
      <c r="AY109" s="354"/>
      <c r="AZ109" s="305"/>
      <c r="BA109" s="305"/>
    </row>
    <row r="110" spans="1:53" s="118" customFormat="1" ht="48.6" customHeight="1" x14ac:dyDescent="0.35">
      <c r="A110" s="78"/>
      <c r="C110" s="551"/>
      <c r="D110" s="551"/>
      <c r="E110" s="551"/>
      <c r="F110" s="551"/>
      <c r="G110" s="551"/>
      <c r="H110" s="551"/>
      <c r="I110" s="551"/>
      <c r="K110" s="144"/>
      <c r="L110" s="551"/>
      <c r="M110" s="551"/>
      <c r="N110" s="551"/>
      <c r="O110" s="551"/>
      <c r="P110" s="551"/>
      <c r="Q110" s="551"/>
      <c r="R110" s="551"/>
      <c r="T110" s="78"/>
      <c r="U110" s="78"/>
      <c r="V110" s="78"/>
      <c r="W110" s="78"/>
      <c r="X110" s="78"/>
      <c r="Y110" s="78"/>
      <c r="Z110" s="78"/>
      <c r="AA110" s="78"/>
      <c r="AB110" s="78"/>
      <c r="AC110" s="78"/>
      <c r="AD110" s="78"/>
      <c r="AE110" s="78"/>
      <c r="AF110" s="78"/>
      <c r="AG110" s="78"/>
      <c r="AH110" s="78"/>
      <c r="AI110" s="78"/>
      <c r="AJ110" s="243"/>
      <c r="AK110" s="398"/>
      <c r="AL110" s="398"/>
      <c r="AM110" s="398"/>
      <c r="AN110" s="398"/>
      <c r="AO110" s="398"/>
      <c r="AP110" s="398"/>
      <c r="AQ110" s="398"/>
      <c r="AR110" s="398"/>
      <c r="AS110" s="398"/>
      <c r="AT110" s="408"/>
      <c r="AU110" s="408"/>
      <c r="AV110" s="408"/>
      <c r="AW110" s="405"/>
      <c r="AX110" s="405"/>
      <c r="AY110" s="354"/>
      <c r="AZ110" s="305"/>
      <c r="BA110" s="305"/>
    </row>
    <row r="111" spans="1:53" s="118" customFormat="1" ht="48.6" customHeight="1" x14ac:dyDescent="0.35">
      <c r="A111" s="78"/>
      <c r="C111" s="551"/>
      <c r="D111" s="551"/>
      <c r="E111" s="551"/>
      <c r="F111" s="551"/>
      <c r="G111" s="551"/>
      <c r="H111" s="551"/>
      <c r="I111" s="551"/>
      <c r="K111" s="144"/>
      <c r="L111" s="551"/>
      <c r="M111" s="551"/>
      <c r="N111" s="551"/>
      <c r="O111" s="551"/>
      <c r="P111" s="551"/>
      <c r="Q111" s="551"/>
      <c r="R111" s="551"/>
      <c r="T111" s="78"/>
      <c r="U111" s="78"/>
      <c r="V111" s="78"/>
      <c r="W111" s="78"/>
      <c r="X111" s="78"/>
      <c r="Y111" s="78"/>
      <c r="Z111" s="78"/>
      <c r="AA111" s="78"/>
      <c r="AB111" s="78"/>
      <c r="AC111" s="78"/>
      <c r="AD111" s="78"/>
      <c r="AE111" s="78"/>
      <c r="AF111" s="78"/>
      <c r="AG111" s="78"/>
      <c r="AH111" s="78"/>
      <c r="AI111" s="78"/>
      <c r="AJ111" s="243"/>
      <c r="AK111" s="398"/>
      <c r="AL111" s="398"/>
      <c r="AM111" s="398"/>
      <c r="AN111" s="398"/>
      <c r="AO111" s="398"/>
      <c r="AP111" s="398"/>
      <c r="AQ111" s="398"/>
      <c r="AR111" s="398"/>
      <c r="AS111" s="398"/>
      <c r="AT111" s="408"/>
      <c r="AU111" s="408"/>
      <c r="AV111" s="408"/>
      <c r="AW111" s="405"/>
      <c r="AX111" s="405"/>
      <c r="AY111" s="354"/>
      <c r="AZ111" s="305"/>
      <c r="BA111" s="305"/>
    </row>
    <row r="112" spans="1:53" s="118" customFormat="1" ht="48.6" customHeight="1" x14ac:dyDescent="0.35">
      <c r="A112" s="78"/>
      <c r="C112" s="551"/>
      <c r="D112" s="551"/>
      <c r="E112" s="551"/>
      <c r="F112" s="551"/>
      <c r="G112" s="551"/>
      <c r="H112" s="551"/>
      <c r="I112" s="551"/>
      <c r="K112" s="144"/>
      <c r="L112" s="551"/>
      <c r="M112" s="551"/>
      <c r="N112" s="551"/>
      <c r="O112" s="551"/>
      <c r="P112" s="551"/>
      <c r="Q112" s="551"/>
      <c r="R112" s="551"/>
      <c r="T112" s="78"/>
      <c r="U112" s="78"/>
      <c r="V112" s="78"/>
      <c r="W112" s="78"/>
      <c r="X112" s="78"/>
      <c r="Y112" s="78"/>
      <c r="Z112" s="78"/>
      <c r="AA112" s="78"/>
      <c r="AB112" s="78"/>
      <c r="AC112" s="78"/>
      <c r="AD112" s="78"/>
      <c r="AE112" s="78"/>
      <c r="AF112" s="78"/>
      <c r="AG112" s="78"/>
      <c r="AH112" s="78"/>
      <c r="AI112" s="78"/>
      <c r="AJ112" s="243"/>
      <c r="AK112" s="398"/>
      <c r="AL112" s="398"/>
      <c r="AM112" s="398"/>
      <c r="AN112" s="398"/>
      <c r="AO112" s="398"/>
      <c r="AP112" s="398"/>
      <c r="AQ112" s="398"/>
      <c r="AR112" s="398"/>
      <c r="AS112" s="398"/>
      <c r="AT112" s="408"/>
      <c r="AU112" s="408"/>
      <c r="AV112" s="408"/>
      <c r="AW112" s="405"/>
      <c r="AX112" s="405"/>
      <c r="AY112" s="354"/>
      <c r="AZ112" s="305"/>
      <c r="BA112" s="305"/>
    </row>
    <row r="113" spans="1:53" s="118" customFormat="1" ht="48.6" customHeight="1" x14ac:dyDescent="0.35">
      <c r="A113" s="78"/>
      <c r="C113" s="551"/>
      <c r="D113" s="551"/>
      <c r="E113" s="551"/>
      <c r="F113" s="551"/>
      <c r="G113" s="551"/>
      <c r="H113" s="551"/>
      <c r="I113" s="551"/>
      <c r="K113" s="144"/>
      <c r="L113" s="551"/>
      <c r="M113" s="551"/>
      <c r="N113" s="551"/>
      <c r="O113" s="551"/>
      <c r="P113" s="551"/>
      <c r="Q113" s="551"/>
      <c r="R113" s="551"/>
      <c r="T113" s="78"/>
      <c r="U113" s="78"/>
      <c r="V113" s="78"/>
      <c r="W113" s="78"/>
      <c r="X113" s="78"/>
      <c r="Y113" s="78"/>
      <c r="Z113" s="78"/>
      <c r="AA113" s="78"/>
      <c r="AB113" s="78"/>
      <c r="AC113" s="78"/>
      <c r="AD113" s="78"/>
      <c r="AE113" s="78"/>
      <c r="AF113" s="78"/>
      <c r="AG113" s="78"/>
      <c r="AH113" s="78"/>
      <c r="AI113" s="78"/>
      <c r="AJ113" s="243"/>
      <c r="AK113" s="398"/>
      <c r="AL113" s="398"/>
      <c r="AM113" s="398"/>
      <c r="AN113" s="398"/>
      <c r="AO113" s="398"/>
      <c r="AP113" s="398"/>
      <c r="AQ113" s="398"/>
      <c r="AR113" s="398"/>
      <c r="AS113" s="398"/>
      <c r="AT113" s="408"/>
      <c r="AU113" s="408"/>
      <c r="AV113" s="408"/>
      <c r="AW113" s="405"/>
      <c r="AX113" s="405"/>
      <c r="AY113" s="354"/>
      <c r="AZ113" s="305"/>
      <c r="BA113" s="305"/>
    </row>
    <row r="114" spans="1:53" s="118" customFormat="1" ht="48.6" customHeight="1" x14ac:dyDescent="0.35">
      <c r="A114" s="78"/>
      <c r="C114" s="551"/>
      <c r="D114" s="551"/>
      <c r="E114" s="551"/>
      <c r="F114" s="551"/>
      <c r="G114" s="551"/>
      <c r="H114" s="551"/>
      <c r="I114" s="551"/>
      <c r="K114" s="144"/>
      <c r="L114" s="551"/>
      <c r="M114" s="551"/>
      <c r="N114" s="551"/>
      <c r="O114" s="551"/>
      <c r="P114" s="551"/>
      <c r="Q114" s="551"/>
      <c r="R114" s="551"/>
      <c r="T114" s="78"/>
      <c r="U114" s="78"/>
      <c r="V114" s="78"/>
      <c r="W114" s="78"/>
      <c r="X114" s="78"/>
      <c r="Y114" s="78"/>
      <c r="Z114" s="78"/>
      <c r="AA114" s="78"/>
      <c r="AB114" s="78"/>
      <c r="AC114" s="78"/>
      <c r="AD114" s="78"/>
      <c r="AE114" s="78"/>
      <c r="AF114" s="78"/>
      <c r="AG114" s="78"/>
      <c r="AH114" s="78"/>
      <c r="AI114" s="78"/>
      <c r="AJ114" s="243"/>
      <c r="AK114" s="398"/>
      <c r="AL114" s="398"/>
      <c r="AM114" s="398"/>
      <c r="AN114" s="398"/>
      <c r="AO114" s="398"/>
      <c r="AP114" s="398"/>
      <c r="AQ114" s="398"/>
      <c r="AR114" s="398"/>
      <c r="AS114" s="398"/>
      <c r="AT114" s="408"/>
      <c r="AU114" s="408"/>
      <c r="AV114" s="408"/>
      <c r="AW114" s="405"/>
      <c r="AX114" s="405"/>
      <c r="AY114" s="354"/>
      <c r="AZ114" s="305"/>
      <c r="BA114" s="305"/>
    </row>
    <row r="115" spans="1:53" s="118" customFormat="1" ht="24" customHeight="1" x14ac:dyDescent="0.35">
      <c r="A115" s="78"/>
      <c r="S115" s="78"/>
      <c r="T115" s="78"/>
      <c r="U115" s="78"/>
      <c r="V115" s="78"/>
      <c r="W115" s="78"/>
      <c r="X115" s="78"/>
      <c r="Y115" s="78"/>
      <c r="Z115" s="78"/>
      <c r="AA115" s="78"/>
      <c r="AB115" s="78"/>
      <c r="AC115" s="78"/>
      <c r="AD115" s="78"/>
      <c r="AE115" s="78"/>
      <c r="AF115" s="78"/>
      <c r="AG115" s="78"/>
      <c r="AH115" s="78"/>
      <c r="AI115" s="78"/>
      <c r="AJ115" s="243"/>
      <c r="AK115" s="398"/>
      <c r="AL115" s="398"/>
      <c r="AM115" s="398"/>
      <c r="AN115" s="398"/>
      <c r="AO115" s="398"/>
      <c r="AP115" s="398"/>
      <c r="AQ115" s="398"/>
      <c r="AR115" s="398"/>
      <c r="AS115" s="398"/>
      <c r="AT115" s="408"/>
      <c r="AU115" s="408"/>
      <c r="AV115" s="408"/>
      <c r="AW115" s="405"/>
      <c r="AX115" s="405"/>
      <c r="AY115" s="354"/>
      <c r="AZ115" s="305"/>
      <c r="BA115" s="305"/>
    </row>
    <row r="116" spans="1:53" ht="38.25" customHeight="1" x14ac:dyDescent="0.25">
      <c r="B116" s="549" t="str">
        <f>D36</f>
        <v>Complétude de l'audit</v>
      </c>
      <c r="C116" s="549"/>
      <c r="D116" s="549"/>
      <c r="E116" s="549"/>
      <c r="F116" s="549"/>
      <c r="G116" s="549"/>
      <c r="H116" s="549"/>
      <c r="I116" s="549"/>
      <c r="J116" s="549"/>
      <c r="K116" s="549"/>
      <c r="L116" s="549"/>
      <c r="M116" s="549"/>
      <c r="N116" s="549"/>
      <c r="O116" s="549"/>
      <c r="P116" s="549"/>
      <c r="Q116" s="549"/>
      <c r="R116" s="549"/>
      <c r="S116" s="549"/>
      <c r="T116" s="122"/>
      <c r="U116" s="122"/>
      <c r="V116" s="122"/>
      <c r="W116" s="122"/>
      <c r="X116" s="122"/>
      <c r="Y116" s="122"/>
      <c r="Z116" s="122"/>
      <c r="AA116" s="122"/>
      <c r="AB116" s="122"/>
      <c r="AC116" s="122"/>
      <c r="AD116" s="122"/>
      <c r="AE116" s="122"/>
      <c r="AF116" s="122"/>
      <c r="AG116" s="122"/>
      <c r="AH116" s="122"/>
      <c r="AI116" s="122"/>
      <c r="AJ116" s="401"/>
      <c r="AK116" s="402"/>
      <c r="AL116" s="402"/>
    </row>
    <row r="117" spans="1:53" s="118" customFormat="1" ht="25.5" customHeight="1" x14ac:dyDescent="0.35">
      <c r="A117" s="78"/>
      <c r="B117" s="636"/>
      <c r="C117" s="636"/>
      <c r="D117" s="636"/>
      <c r="E117" s="636"/>
      <c r="F117" s="636"/>
      <c r="G117" s="636"/>
      <c r="H117" s="636"/>
      <c r="I117" s="636"/>
      <c r="J117" s="636"/>
      <c r="K117" s="636"/>
      <c r="L117" s="636"/>
      <c r="M117" s="636"/>
      <c r="N117" s="636"/>
      <c r="O117" s="636"/>
      <c r="P117" s="636"/>
      <c r="Q117" s="636"/>
      <c r="R117" s="636"/>
      <c r="S117" s="636"/>
      <c r="T117" s="636"/>
      <c r="U117" s="288"/>
      <c r="V117" s="288"/>
      <c r="W117" s="288"/>
      <c r="X117" s="288"/>
      <c r="Y117" s="288"/>
      <c r="Z117" s="288"/>
      <c r="AA117" s="288"/>
      <c r="AB117" s="288"/>
      <c r="AC117" s="288"/>
      <c r="AD117" s="288"/>
      <c r="AE117" s="288"/>
      <c r="AF117" s="288"/>
      <c r="AG117" s="288"/>
      <c r="AH117" s="288"/>
      <c r="AI117" s="288"/>
      <c r="AJ117" s="409"/>
      <c r="AK117" s="398"/>
      <c r="AL117" s="398"/>
      <c r="AM117" s="398"/>
      <c r="AN117" s="398"/>
      <c r="AO117" s="398"/>
      <c r="AP117" s="398"/>
      <c r="AQ117" s="398"/>
      <c r="AR117" s="398"/>
      <c r="AS117" s="398"/>
      <c r="AT117" s="408"/>
      <c r="AU117" s="408"/>
      <c r="AV117" s="408"/>
      <c r="AW117" s="405"/>
      <c r="AX117" s="405"/>
      <c r="AY117" s="354"/>
      <c r="AZ117" s="305"/>
      <c r="BA117" s="305"/>
    </row>
    <row r="118" spans="1:53" s="118" customFormat="1" ht="24.75" customHeight="1" x14ac:dyDescent="0.4">
      <c r="A118" s="78"/>
      <c r="B118" s="145" t="s">
        <v>343</v>
      </c>
      <c r="F118" s="146"/>
      <c r="T118" s="78"/>
      <c r="U118" s="78"/>
      <c r="V118" s="78"/>
      <c r="W118" s="78"/>
      <c r="X118" s="78"/>
      <c r="Y118" s="78"/>
      <c r="Z118" s="78"/>
      <c r="AA118" s="78"/>
      <c r="AB118" s="78"/>
      <c r="AC118" s="78"/>
      <c r="AD118" s="78"/>
      <c r="AE118" s="78"/>
      <c r="AF118" s="78"/>
      <c r="AG118" s="78"/>
      <c r="AH118" s="78"/>
      <c r="AI118" s="78"/>
      <c r="AJ118" s="243"/>
      <c r="AK118" s="398"/>
      <c r="AL118" s="398"/>
      <c r="AM118" s="398"/>
      <c r="AN118" s="398"/>
      <c r="AO118" s="398"/>
      <c r="AP118" s="398"/>
      <c r="AQ118" s="398"/>
      <c r="AR118" s="398"/>
      <c r="AS118" s="398"/>
      <c r="AT118" s="408"/>
      <c r="AU118" s="408"/>
      <c r="AV118" s="408"/>
      <c r="AW118" s="405"/>
      <c r="AX118" s="405"/>
      <c r="AY118" s="354"/>
      <c r="AZ118" s="305"/>
      <c r="BA118" s="305"/>
    </row>
    <row r="119" spans="1:53" s="147" customFormat="1" ht="31.5" customHeight="1" x14ac:dyDescent="0.25">
      <c r="B119" s="148" t="s">
        <v>345</v>
      </c>
      <c r="C119" s="149"/>
      <c r="D119" s="150"/>
      <c r="E119" s="149"/>
      <c r="F119" s="149"/>
      <c r="G119" s="149"/>
      <c r="H119" s="149"/>
      <c r="I119" s="149"/>
      <c r="J119" s="149"/>
      <c r="K119" s="149"/>
      <c r="L119" s="149"/>
      <c r="M119" s="149"/>
      <c r="N119" s="149"/>
      <c r="O119" s="149"/>
      <c r="P119" s="149"/>
      <c r="Q119" s="149"/>
      <c r="R119" s="149"/>
      <c r="S119" s="149"/>
      <c r="AJ119" s="406"/>
      <c r="AK119" s="407"/>
      <c r="AL119" s="407"/>
      <c r="AM119" s="407"/>
      <c r="AN119" s="407"/>
      <c r="AO119" s="407"/>
      <c r="AP119" s="407"/>
      <c r="AQ119" s="407"/>
      <c r="AR119" s="407"/>
      <c r="AS119" s="407"/>
      <c r="AT119" s="407"/>
      <c r="AU119" s="407"/>
      <c r="AV119" s="407"/>
      <c r="AW119" s="406"/>
      <c r="AX119" s="406"/>
      <c r="AY119" s="353"/>
      <c r="AZ119" s="319"/>
      <c r="BA119" s="320">
        <v>0.5</v>
      </c>
    </row>
    <row r="120" spans="1:53" s="151" customFormat="1" ht="37.5" customHeight="1" x14ac:dyDescent="0.25">
      <c r="B120" s="152"/>
      <c r="C120" s="152"/>
      <c r="D120" s="152"/>
      <c r="E120" s="152"/>
      <c r="F120" s="152"/>
      <c r="G120" s="152"/>
      <c r="H120" s="152"/>
      <c r="I120" s="152"/>
      <c r="J120" s="152"/>
      <c r="K120" s="152"/>
      <c r="L120" s="152"/>
      <c r="M120" s="152"/>
      <c r="N120" s="152"/>
      <c r="O120" s="152"/>
      <c r="P120" s="149"/>
      <c r="Q120" s="152"/>
      <c r="R120" s="152"/>
      <c r="S120" s="152"/>
      <c r="AJ120" s="243"/>
      <c r="AK120" s="398"/>
      <c r="AL120" s="398"/>
      <c r="AM120" s="398"/>
      <c r="AN120" s="398"/>
      <c r="AO120" s="398"/>
      <c r="AP120" s="398"/>
      <c r="AQ120" s="398"/>
      <c r="AR120" s="398"/>
      <c r="AS120" s="398"/>
      <c r="AT120" s="398"/>
      <c r="AU120" s="398"/>
      <c r="AV120" s="398"/>
      <c r="AW120" s="243"/>
      <c r="AX120" s="243"/>
      <c r="AY120" s="351"/>
      <c r="AZ120" s="304"/>
      <c r="BA120" s="321">
        <v>0.8</v>
      </c>
    </row>
    <row r="121" spans="1:53" s="118" customFormat="1" ht="24.75" customHeight="1" x14ac:dyDescent="0.4">
      <c r="A121" s="78"/>
      <c r="B121" s="153"/>
      <c r="C121" s="154" t="s">
        <v>128</v>
      </c>
      <c r="D121" s="155"/>
      <c r="E121" s="155"/>
      <c r="F121" s="155"/>
      <c r="G121" s="156"/>
      <c r="H121" s="156"/>
      <c r="I121" s="156"/>
      <c r="J121" s="156"/>
      <c r="K121" s="156"/>
      <c r="L121" s="156"/>
      <c r="M121" s="156"/>
      <c r="N121" s="637">
        <f>N434</f>
        <v>0</v>
      </c>
      <c r="O121" s="637"/>
      <c r="P121" s="153"/>
      <c r="Q121" s="153"/>
      <c r="R121" s="153"/>
      <c r="T121" s="78"/>
      <c r="U121" s="78"/>
      <c r="V121" s="78"/>
      <c r="W121" s="78"/>
      <c r="X121" s="78"/>
      <c r="Y121" s="78"/>
      <c r="Z121" s="78"/>
      <c r="AA121" s="78"/>
      <c r="AB121" s="78"/>
      <c r="AC121" s="78"/>
      <c r="AD121" s="78"/>
      <c r="AE121" s="78"/>
      <c r="AF121" s="78"/>
      <c r="AG121" s="78"/>
      <c r="AH121" s="78"/>
      <c r="AI121" s="78"/>
      <c r="AJ121" s="243"/>
      <c r="AK121" s="398"/>
      <c r="AL121" s="398"/>
      <c r="AM121" s="398"/>
      <c r="AN121" s="398"/>
      <c r="AO121" s="398"/>
      <c r="AP121" s="398"/>
      <c r="AQ121" s="398"/>
      <c r="AR121" s="398"/>
      <c r="AS121" s="398"/>
      <c r="AT121" s="408"/>
      <c r="AU121" s="408"/>
      <c r="AV121" s="408"/>
      <c r="AW121" s="405"/>
      <c r="AX121" s="405"/>
      <c r="AY121" s="354"/>
      <c r="AZ121" s="305"/>
      <c r="BA121" s="305"/>
    </row>
    <row r="122" spans="1:53" s="118" customFormat="1" ht="24" customHeight="1" x14ac:dyDescent="0.4">
      <c r="A122" s="78"/>
      <c r="B122" s="153"/>
      <c r="C122" s="157"/>
      <c r="D122" s="158" t="s">
        <v>10</v>
      </c>
      <c r="E122" s="159"/>
      <c r="F122" s="159"/>
      <c r="G122" s="160"/>
      <c r="H122" s="160"/>
      <c r="I122" s="160"/>
      <c r="J122" s="160"/>
      <c r="K122" s="160"/>
      <c r="L122" s="160"/>
      <c r="M122" s="160"/>
      <c r="N122" s="638">
        <f>N403</f>
        <v>0</v>
      </c>
      <c r="O122" s="638"/>
      <c r="P122" s="153"/>
      <c r="Q122" s="153"/>
      <c r="R122" s="153"/>
      <c r="T122" s="78"/>
      <c r="U122" s="78"/>
      <c r="V122" s="78"/>
      <c r="W122" s="78"/>
      <c r="X122" s="78"/>
      <c r="Y122" s="78"/>
      <c r="Z122" s="78"/>
      <c r="AA122" s="78"/>
      <c r="AB122" s="78"/>
      <c r="AC122" s="78"/>
      <c r="AD122" s="78"/>
      <c r="AE122" s="78"/>
      <c r="AF122" s="78"/>
      <c r="AG122" s="78"/>
      <c r="AH122" s="78"/>
      <c r="AI122" s="78"/>
      <c r="AJ122" s="243"/>
      <c r="AK122" s="398"/>
      <c r="AL122" s="398"/>
      <c r="AM122" s="398"/>
      <c r="AN122" s="398"/>
      <c r="AO122" s="398"/>
      <c r="AP122" s="398"/>
      <c r="AQ122" s="398"/>
      <c r="AR122" s="398"/>
      <c r="AS122" s="398"/>
      <c r="AT122" s="408"/>
      <c r="AU122" s="408"/>
      <c r="AV122" s="408"/>
      <c r="AW122" s="405"/>
      <c r="AX122" s="405"/>
      <c r="AY122" s="354"/>
      <c r="AZ122" s="305"/>
      <c r="BA122" s="305"/>
    </row>
    <row r="123" spans="1:53" s="118" customFormat="1" ht="24" customHeight="1" x14ac:dyDescent="0.4">
      <c r="A123" s="78"/>
      <c r="B123" s="153"/>
      <c r="C123" s="161"/>
      <c r="D123" s="162" t="s">
        <v>130</v>
      </c>
      <c r="E123" s="153"/>
      <c r="F123" s="153"/>
      <c r="N123" s="546">
        <f>N410</f>
        <v>0</v>
      </c>
      <c r="O123" s="546"/>
      <c r="P123" s="153"/>
      <c r="Q123" s="153"/>
      <c r="R123" s="153"/>
      <c r="T123" s="78"/>
      <c r="U123" s="78"/>
      <c r="V123" s="78"/>
      <c r="W123" s="78"/>
      <c r="X123" s="78"/>
      <c r="Y123" s="78"/>
      <c r="Z123" s="78"/>
      <c r="AA123" s="78"/>
      <c r="AB123" s="78"/>
      <c r="AC123" s="78"/>
      <c r="AD123" s="78"/>
      <c r="AE123" s="78"/>
      <c r="AF123" s="78"/>
      <c r="AG123" s="78"/>
      <c r="AH123" s="78"/>
      <c r="AI123" s="78"/>
      <c r="AJ123" s="243"/>
      <c r="AK123" s="398"/>
      <c r="AL123" s="398"/>
      <c r="AM123" s="398"/>
      <c r="AN123" s="398"/>
      <c r="AO123" s="398"/>
      <c r="AP123" s="398"/>
      <c r="AQ123" s="398"/>
      <c r="AR123" s="398"/>
      <c r="AS123" s="398"/>
      <c r="AT123" s="408"/>
      <c r="AU123" s="408"/>
      <c r="AV123" s="408"/>
      <c r="AW123" s="405"/>
      <c r="AX123" s="405"/>
      <c r="AY123" s="354"/>
      <c r="AZ123" s="305"/>
      <c r="BA123" s="305"/>
    </row>
    <row r="124" spans="1:53" s="118" customFormat="1" ht="24" customHeight="1" x14ac:dyDescent="0.4">
      <c r="A124" s="78"/>
      <c r="B124" s="153"/>
      <c r="C124" s="163"/>
      <c r="D124" s="158" t="str">
        <f>C84</f>
        <v>Service non renseigné</v>
      </c>
      <c r="E124" s="159"/>
      <c r="F124" s="163"/>
      <c r="G124" s="160"/>
      <c r="H124" s="160"/>
      <c r="I124" s="160"/>
      <c r="J124" s="160"/>
      <c r="K124" s="160"/>
      <c r="L124" s="160"/>
      <c r="M124" s="160"/>
      <c r="N124" s="547" t="str">
        <f>IF(D124="Service non renseigné","",N414)</f>
        <v/>
      </c>
      <c r="O124" s="547"/>
      <c r="P124" s="153"/>
      <c r="Q124" s="153"/>
      <c r="R124" s="153"/>
      <c r="T124" s="78"/>
      <c r="U124" s="78"/>
      <c r="V124" s="78"/>
      <c r="W124" s="78"/>
      <c r="X124" s="78"/>
      <c r="Y124" s="78"/>
      <c r="Z124" s="78"/>
      <c r="AA124" s="78"/>
      <c r="AB124" s="78"/>
      <c r="AC124" s="78"/>
      <c r="AD124" s="78"/>
      <c r="AE124" s="78"/>
      <c r="AF124" s="78"/>
      <c r="AG124" s="78"/>
      <c r="AH124" s="78"/>
      <c r="AI124" s="78"/>
      <c r="AJ124" s="243"/>
      <c r="AK124" s="398"/>
      <c r="AL124" s="398"/>
      <c r="AM124" s="398"/>
      <c r="AN124" s="398"/>
      <c r="AO124" s="398"/>
      <c r="AP124" s="398"/>
      <c r="AQ124" s="398"/>
      <c r="AR124" s="398"/>
      <c r="AS124" s="398"/>
      <c r="AT124" s="408"/>
      <c r="AU124" s="408"/>
      <c r="AV124" s="408"/>
      <c r="AW124" s="405"/>
      <c r="AX124" s="405"/>
      <c r="AY124" s="354"/>
      <c r="AZ124" s="305"/>
      <c r="BA124" s="305"/>
    </row>
    <row r="125" spans="1:53" s="118" customFormat="1" ht="24" customHeight="1" x14ac:dyDescent="0.4">
      <c r="A125" s="78"/>
      <c r="B125" s="153"/>
      <c r="C125" s="164"/>
      <c r="D125" s="162" t="str">
        <f>K84</f>
        <v>Service non renseigné</v>
      </c>
      <c r="E125" s="153"/>
      <c r="F125" s="164"/>
      <c r="N125" s="546" t="str">
        <f>IF(D125="Service non renseigné","",N415)</f>
        <v/>
      </c>
      <c r="O125" s="546"/>
      <c r="P125" s="153"/>
      <c r="Q125" s="153"/>
      <c r="R125" s="153"/>
      <c r="T125" s="78"/>
      <c r="U125" s="78"/>
      <c r="V125" s="78"/>
      <c r="W125" s="78"/>
      <c r="X125" s="78"/>
      <c r="Y125" s="78"/>
      <c r="Z125" s="78"/>
      <c r="AA125" s="78"/>
      <c r="AB125" s="78"/>
      <c r="AC125" s="78"/>
      <c r="AD125" s="78"/>
      <c r="AE125" s="78"/>
      <c r="AF125" s="78"/>
      <c r="AG125" s="78"/>
      <c r="AH125" s="78"/>
      <c r="AI125" s="78"/>
      <c r="AJ125" s="243"/>
      <c r="AK125" s="398"/>
      <c r="AL125" s="398"/>
      <c r="AM125" s="398"/>
      <c r="AN125" s="398"/>
      <c r="AO125" s="398"/>
      <c r="AP125" s="398"/>
      <c r="AQ125" s="398"/>
      <c r="AR125" s="398"/>
      <c r="AS125" s="398"/>
      <c r="AT125" s="408"/>
      <c r="AU125" s="408"/>
      <c r="AV125" s="408"/>
      <c r="AW125" s="405"/>
      <c r="AX125" s="405"/>
      <c r="AY125" s="354"/>
      <c r="AZ125" s="305"/>
      <c r="BA125" s="305"/>
    </row>
    <row r="126" spans="1:53" s="118" customFormat="1" ht="24" customHeight="1" x14ac:dyDescent="0.4">
      <c r="A126" s="78"/>
      <c r="B126" s="153"/>
      <c r="C126" s="163"/>
      <c r="D126" s="158" t="str">
        <f>C89</f>
        <v>Service non renseigné</v>
      </c>
      <c r="E126" s="159"/>
      <c r="F126" s="163"/>
      <c r="G126" s="160"/>
      <c r="H126" s="160"/>
      <c r="I126" s="160"/>
      <c r="J126" s="160"/>
      <c r="K126" s="160"/>
      <c r="L126" s="160"/>
      <c r="M126" s="160"/>
      <c r="N126" s="547" t="str">
        <f>IF(D126="Service non renseigné","",N416)</f>
        <v/>
      </c>
      <c r="O126" s="547"/>
      <c r="P126" s="153"/>
      <c r="Q126" s="153"/>
      <c r="R126" s="153"/>
      <c r="T126" s="78"/>
      <c r="U126" s="78"/>
      <c r="V126" s="78"/>
      <c r="W126" s="78"/>
      <c r="X126" s="78"/>
      <c r="Y126" s="78"/>
      <c r="Z126" s="78"/>
      <c r="AA126" s="78"/>
      <c r="AB126" s="78"/>
      <c r="AC126" s="78"/>
      <c r="AD126" s="78"/>
      <c r="AE126" s="78"/>
      <c r="AF126" s="78"/>
      <c r="AG126" s="78"/>
      <c r="AH126" s="78"/>
      <c r="AI126" s="78"/>
      <c r="AJ126" s="243"/>
      <c r="AK126" s="398"/>
      <c r="AL126" s="398"/>
      <c r="AM126" s="398"/>
      <c r="AN126" s="398"/>
      <c r="AO126" s="398"/>
      <c r="AP126" s="398"/>
      <c r="AQ126" s="398"/>
      <c r="AR126" s="398"/>
      <c r="AS126" s="398"/>
      <c r="AT126" s="408"/>
      <c r="AU126" s="408"/>
      <c r="AV126" s="408"/>
      <c r="AW126" s="405"/>
      <c r="AX126" s="405"/>
      <c r="AY126" s="354"/>
      <c r="AZ126" s="305"/>
      <c r="BA126" s="305"/>
    </row>
    <row r="127" spans="1:53" s="118" customFormat="1" ht="24" customHeight="1" x14ac:dyDescent="0.4">
      <c r="A127" s="78"/>
      <c r="B127" s="153"/>
      <c r="C127" s="164"/>
      <c r="D127" s="162" t="str">
        <f>K89</f>
        <v>Service non renseigné</v>
      </c>
      <c r="E127" s="153"/>
      <c r="F127" s="164"/>
      <c r="N127" s="546" t="str">
        <f>IF(D127="Service non renseigné","",N417)</f>
        <v/>
      </c>
      <c r="O127" s="546"/>
      <c r="P127" s="153"/>
      <c r="Q127" s="153"/>
      <c r="R127" s="153"/>
      <c r="T127" s="78"/>
      <c r="U127" s="78"/>
      <c r="V127" s="78"/>
      <c r="W127" s="78"/>
      <c r="X127" s="78"/>
      <c r="Y127" s="78"/>
      <c r="Z127" s="78"/>
      <c r="AA127" s="78"/>
      <c r="AB127" s="78"/>
      <c r="AC127" s="78"/>
      <c r="AD127" s="78"/>
      <c r="AE127" s="78"/>
      <c r="AF127" s="78"/>
      <c r="AG127" s="78"/>
      <c r="AH127" s="78"/>
      <c r="AI127" s="78"/>
      <c r="AJ127" s="243"/>
      <c r="AK127" s="398"/>
      <c r="AL127" s="398"/>
      <c r="AM127" s="398"/>
      <c r="AN127" s="398"/>
      <c r="AO127" s="398"/>
      <c r="AP127" s="398"/>
      <c r="AQ127" s="398"/>
      <c r="AR127" s="398"/>
      <c r="AS127" s="398"/>
      <c r="AT127" s="408"/>
      <c r="AU127" s="408"/>
      <c r="AV127" s="408"/>
      <c r="AW127" s="405"/>
      <c r="AX127" s="405"/>
      <c r="AY127" s="354"/>
      <c r="AZ127" s="305"/>
      <c r="BA127" s="305"/>
    </row>
    <row r="128" spans="1:53" s="118" customFormat="1" ht="24.75" customHeight="1" x14ac:dyDescent="0.4">
      <c r="A128" s="78"/>
      <c r="B128" s="153"/>
      <c r="C128" s="161"/>
      <c r="D128" s="153"/>
      <c r="E128" s="153"/>
      <c r="F128" s="153"/>
      <c r="P128" s="165"/>
      <c r="Q128" s="153"/>
      <c r="R128" s="153"/>
      <c r="T128" s="78"/>
      <c r="U128" s="78"/>
      <c r="V128" s="78"/>
      <c r="W128" s="78"/>
      <c r="X128" s="78"/>
      <c r="Y128" s="78"/>
      <c r="Z128" s="78"/>
      <c r="AA128" s="78"/>
      <c r="AB128" s="78"/>
      <c r="AC128" s="78"/>
      <c r="AD128" s="78"/>
      <c r="AE128" s="78"/>
      <c r="AF128" s="78"/>
      <c r="AG128" s="78"/>
      <c r="AH128" s="78"/>
      <c r="AI128" s="78"/>
      <c r="AJ128" s="243"/>
      <c r="AK128" s="398"/>
      <c r="AL128" s="398"/>
      <c r="AM128" s="398"/>
      <c r="AN128" s="398"/>
      <c r="AO128" s="398"/>
      <c r="AP128" s="398"/>
      <c r="AQ128" s="398"/>
      <c r="AR128" s="398"/>
      <c r="AS128" s="398"/>
      <c r="AT128" s="408"/>
      <c r="AU128" s="408"/>
      <c r="AV128" s="408"/>
      <c r="AW128" s="405"/>
      <c r="AX128" s="405"/>
      <c r="AY128" s="354"/>
      <c r="AZ128" s="305"/>
      <c r="BA128" s="305"/>
    </row>
    <row r="129" spans="1:53" s="118" customFormat="1" ht="24.75" customHeight="1" x14ac:dyDescent="0.4">
      <c r="A129" s="78"/>
      <c r="B129" s="153"/>
      <c r="C129" s="154" t="s">
        <v>129</v>
      </c>
      <c r="D129" s="155"/>
      <c r="E129" s="155"/>
      <c r="F129" s="155"/>
      <c r="G129" s="156"/>
      <c r="H129" s="156"/>
      <c r="I129" s="156"/>
      <c r="J129" s="156"/>
      <c r="K129" s="156"/>
      <c r="L129" s="156"/>
      <c r="M129" s="156"/>
      <c r="N129" s="637">
        <f>R434</f>
        <v>0</v>
      </c>
      <c r="O129" s="637"/>
      <c r="P129" s="153"/>
      <c r="Q129" s="153"/>
      <c r="R129" s="153"/>
      <c r="T129" s="78"/>
      <c r="U129" s="78"/>
      <c r="V129" s="78"/>
      <c r="W129" s="78"/>
      <c r="X129" s="78"/>
      <c r="Y129" s="78"/>
      <c r="Z129" s="78"/>
      <c r="AA129" s="78"/>
      <c r="AB129" s="78"/>
      <c r="AC129" s="78"/>
      <c r="AD129" s="78"/>
      <c r="AE129" s="78"/>
      <c r="AF129" s="78"/>
      <c r="AG129" s="78"/>
      <c r="AH129" s="78"/>
      <c r="AI129" s="78"/>
      <c r="AJ129" s="243"/>
      <c r="AK129" s="398"/>
      <c r="AL129" s="398"/>
      <c r="AM129" s="398"/>
      <c r="AN129" s="398"/>
      <c r="AO129" s="398"/>
      <c r="AP129" s="398"/>
      <c r="AQ129" s="398"/>
      <c r="AR129" s="398"/>
      <c r="AS129" s="398"/>
      <c r="AT129" s="408"/>
      <c r="AU129" s="408"/>
      <c r="AV129" s="408"/>
      <c r="AW129" s="405"/>
      <c r="AX129" s="405"/>
      <c r="AY129" s="354"/>
      <c r="AZ129" s="305"/>
      <c r="BA129" s="305"/>
    </row>
    <row r="130" spans="1:53" s="118" customFormat="1" ht="24" customHeight="1" x14ac:dyDescent="0.4">
      <c r="A130" s="78"/>
      <c r="B130" s="153"/>
      <c r="C130" s="166"/>
      <c r="D130" s="158" t="str">
        <f t="shared" ref="D130:D135" si="0">D122</f>
        <v>Politique</v>
      </c>
      <c r="E130" s="159"/>
      <c r="F130" s="159"/>
      <c r="G130" s="160"/>
      <c r="H130" s="160"/>
      <c r="I130" s="160"/>
      <c r="J130" s="160"/>
      <c r="K130" s="160"/>
      <c r="L130" s="160"/>
      <c r="M130" s="160"/>
      <c r="N130" s="547">
        <f>R403</f>
        <v>0</v>
      </c>
      <c r="O130" s="547"/>
      <c r="P130" s="153"/>
      <c r="Q130" s="153"/>
      <c r="R130" s="153"/>
      <c r="T130" s="78"/>
      <c r="U130" s="78"/>
      <c r="V130" s="78"/>
      <c r="W130" s="78"/>
      <c r="X130" s="78"/>
      <c r="Y130" s="78"/>
      <c r="Z130" s="78"/>
      <c r="AA130" s="78"/>
      <c r="AB130" s="78"/>
      <c r="AC130" s="78"/>
      <c r="AD130" s="78"/>
      <c r="AE130" s="78"/>
      <c r="AF130" s="78"/>
      <c r="AG130" s="78"/>
      <c r="AH130" s="78"/>
      <c r="AI130" s="78"/>
      <c r="AJ130" s="243"/>
      <c r="AK130" s="398"/>
      <c r="AL130" s="398"/>
      <c r="AM130" s="398"/>
      <c r="AN130" s="398"/>
      <c r="AO130" s="398"/>
      <c r="AP130" s="398"/>
      <c r="AQ130" s="398"/>
      <c r="AR130" s="398"/>
      <c r="AS130" s="398"/>
      <c r="AT130" s="408"/>
      <c r="AU130" s="408"/>
      <c r="AV130" s="408"/>
      <c r="AW130" s="405"/>
      <c r="AX130" s="405"/>
      <c r="AY130" s="354"/>
      <c r="AZ130" s="305"/>
      <c r="BA130" s="305"/>
    </row>
    <row r="131" spans="1:53" s="118" customFormat="1" ht="24" customHeight="1" x14ac:dyDescent="0.4">
      <c r="A131" s="78"/>
      <c r="B131" s="153"/>
      <c r="C131" s="153"/>
      <c r="D131" s="162" t="str">
        <f t="shared" si="0"/>
        <v>PUI</v>
      </c>
      <c r="E131" s="153"/>
      <c r="F131" s="153"/>
      <c r="N131" s="546">
        <f>R410</f>
        <v>0</v>
      </c>
      <c r="O131" s="546"/>
      <c r="P131" s="153"/>
      <c r="Q131" s="153"/>
      <c r="R131" s="153"/>
      <c r="T131" s="78"/>
      <c r="U131" s="78"/>
      <c r="V131" s="78"/>
      <c r="W131" s="78"/>
      <c r="X131" s="78"/>
      <c r="Y131" s="78"/>
      <c r="Z131" s="78"/>
      <c r="AA131" s="78"/>
      <c r="AB131" s="78"/>
      <c r="AC131" s="78"/>
      <c r="AD131" s="78"/>
      <c r="AE131" s="78"/>
      <c r="AF131" s="78"/>
      <c r="AG131" s="78"/>
      <c r="AH131" s="78"/>
      <c r="AI131" s="78"/>
      <c r="AJ131" s="243"/>
      <c r="AK131" s="398"/>
      <c r="AL131" s="398"/>
      <c r="AM131" s="398"/>
      <c r="AN131" s="398"/>
      <c r="AO131" s="398"/>
      <c r="AP131" s="398"/>
      <c r="AQ131" s="398"/>
      <c r="AR131" s="398"/>
      <c r="AS131" s="398"/>
      <c r="AT131" s="408"/>
      <c r="AU131" s="408"/>
      <c r="AV131" s="408"/>
      <c r="AW131" s="405"/>
      <c r="AX131" s="405"/>
      <c r="AY131" s="354"/>
      <c r="AZ131" s="305"/>
      <c r="BA131" s="305"/>
    </row>
    <row r="132" spans="1:53" s="118" customFormat="1" ht="24" customHeight="1" x14ac:dyDescent="0.4">
      <c r="A132" s="78"/>
      <c r="B132" s="153"/>
      <c r="C132" s="163"/>
      <c r="D132" s="158" t="str">
        <f t="shared" si="0"/>
        <v>Service non renseigné</v>
      </c>
      <c r="E132" s="158"/>
      <c r="F132" s="163"/>
      <c r="G132" s="160"/>
      <c r="H132" s="160"/>
      <c r="I132" s="160"/>
      <c r="J132" s="160"/>
      <c r="K132" s="160"/>
      <c r="L132" s="160"/>
      <c r="M132" s="160"/>
      <c r="N132" s="547" t="str">
        <f>IF(D124="Service non renseigné","",R414)</f>
        <v/>
      </c>
      <c r="O132" s="547"/>
      <c r="P132" s="153"/>
      <c r="Q132" s="153"/>
      <c r="R132" s="153"/>
      <c r="T132" s="78"/>
      <c r="U132" s="78"/>
      <c r="V132" s="78"/>
      <c r="W132" s="78"/>
      <c r="X132" s="78"/>
      <c r="Y132" s="78"/>
      <c r="Z132" s="78"/>
      <c r="AA132" s="78"/>
      <c r="AB132" s="78"/>
      <c r="AC132" s="78"/>
      <c r="AD132" s="78"/>
      <c r="AE132" s="78"/>
      <c r="AF132" s="78"/>
      <c r="AG132" s="78"/>
      <c r="AH132" s="78"/>
      <c r="AI132" s="78"/>
      <c r="AJ132" s="243"/>
      <c r="AK132" s="398"/>
      <c r="AL132" s="398"/>
      <c r="AM132" s="398"/>
      <c r="AN132" s="398"/>
      <c r="AO132" s="398"/>
      <c r="AP132" s="398"/>
      <c r="AQ132" s="398"/>
      <c r="AR132" s="398"/>
      <c r="AS132" s="398"/>
      <c r="AT132" s="408"/>
      <c r="AU132" s="408"/>
      <c r="AV132" s="408"/>
      <c r="AW132" s="405"/>
      <c r="AX132" s="405"/>
      <c r="AY132" s="354"/>
      <c r="AZ132" s="305"/>
      <c r="BA132" s="305"/>
    </row>
    <row r="133" spans="1:53" s="118" customFormat="1" ht="24" customHeight="1" x14ac:dyDescent="0.4">
      <c r="A133" s="78"/>
      <c r="B133" s="153"/>
      <c r="C133" s="164"/>
      <c r="D133" s="162" t="str">
        <f t="shared" si="0"/>
        <v>Service non renseigné</v>
      </c>
      <c r="E133" s="162"/>
      <c r="F133" s="164"/>
      <c r="G133" s="153"/>
      <c r="H133" s="153"/>
      <c r="I133" s="153"/>
      <c r="J133" s="153"/>
      <c r="K133" s="153"/>
      <c r="L133" s="153"/>
      <c r="M133" s="153"/>
      <c r="N133" s="546" t="str">
        <f>IF(D125="Service non renseigné","",R415)</f>
        <v/>
      </c>
      <c r="O133" s="546"/>
      <c r="P133" s="153"/>
      <c r="Q133" s="153"/>
      <c r="R133" s="153"/>
      <c r="T133" s="78"/>
      <c r="U133" s="78"/>
      <c r="V133" s="78"/>
      <c r="W133" s="78"/>
      <c r="X133" s="78"/>
      <c r="Y133" s="78"/>
      <c r="Z133" s="78"/>
      <c r="AA133" s="78"/>
      <c r="AB133" s="78"/>
      <c r="AC133" s="78"/>
      <c r="AD133" s="78"/>
      <c r="AE133" s="78"/>
      <c r="AF133" s="78"/>
      <c r="AG133" s="78"/>
      <c r="AH133" s="78"/>
      <c r="AI133" s="78"/>
      <c r="AJ133" s="243"/>
      <c r="AK133" s="398"/>
      <c r="AL133" s="398"/>
      <c r="AM133" s="398"/>
      <c r="AN133" s="398"/>
      <c r="AO133" s="398"/>
      <c r="AP133" s="398"/>
      <c r="AQ133" s="398"/>
      <c r="AR133" s="398"/>
      <c r="AS133" s="398"/>
      <c r="AT133" s="408"/>
      <c r="AU133" s="408"/>
      <c r="AV133" s="408"/>
      <c r="AW133" s="405"/>
      <c r="AX133" s="405"/>
      <c r="AY133" s="354"/>
      <c r="AZ133" s="305"/>
      <c r="BA133" s="305"/>
    </row>
    <row r="134" spans="1:53" s="118" customFormat="1" ht="24" customHeight="1" x14ac:dyDescent="0.4">
      <c r="A134" s="78"/>
      <c r="C134" s="163"/>
      <c r="D134" s="158" t="str">
        <f t="shared" si="0"/>
        <v>Service non renseigné</v>
      </c>
      <c r="E134" s="158"/>
      <c r="F134" s="163"/>
      <c r="G134" s="160"/>
      <c r="H134" s="160"/>
      <c r="I134" s="160"/>
      <c r="J134" s="160"/>
      <c r="K134" s="160"/>
      <c r="L134" s="160"/>
      <c r="M134" s="160"/>
      <c r="N134" s="547" t="str">
        <f>IF(D126="Service non renseigné","",R416)</f>
        <v/>
      </c>
      <c r="O134" s="547"/>
      <c r="T134" s="78"/>
      <c r="U134" s="78"/>
      <c r="V134" s="78"/>
      <c r="W134" s="78"/>
      <c r="X134" s="78"/>
      <c r="Y134" s="78"/>
      <c r="Z134" s="78"/>
      <c r="AA134" s="78"/>
      <c r="AB134" s="78"/>
      <c r="AC134" s="78"/>
      <c r="AD134" s="78"/>
      <c r="AE134" s="78"/>
      <c r="AF134" s="78"/>
      <c r="AG134" s="78"/>
      <c r="AH134" s="78"/>
      <c r="AI134" s="78"/>
      <c r="AJ134" s="243"/>
      <c r="AK134" s="398"/>
      <c r="AL134" s="398"/>
      <c r="AM134" s="398"/>
      <c r="AN134" s="398"/>
      <c r="AO134" s="398"/>
      <c r="AP134" s="398"/>
      <c r="AQ134" s="398"/>
      <c r="AR134" s="398"/>
      <c r="AS134" s="398"/>
      <c r="AT134" s="408"/>
      <c r="AU134" s="408"/>
      <c r="AV134" s="408"/>
      <c r="AW134" s="405"/>
      <c r="AX134" s="405"/>
      <c r="AY134" s="354"/>
      <c r="AZ134" s="305"/>
      <c r="BA134" s="305"/>
    </row>
    <row r="135" spans="1:53" s="118" customFormat="1" ht="24" customHeight="1" x14ac:dyDescent="0.4">
      <c r="A135" s="78"/>
      <c r="C135" s="164"/>
      <c r="D135" s="162" t="str">
        <f t="shared" si="0"/>
        <v>Service non renseigné</v>
      </c>
      <c r="E135" s="162"/>
      <c r="F135" s="164"/>
      <c r="N135" s="546" t="str">
        <f>IF(D127="Service non renseigné","",R417)</f>
        <v/>
      </c>
      <c r="O135" s="546"/>
      <c r="T135" s="78"/>
      <c r="U135" s="78"/>
      <c r="V135" s="78"/>
      <c r="W135" s="78"/>
      <c r="X135" s="78"/>
      <c r="Y135" s="78"/>
      <c r="Z135" s="78"/>
      <c r="AA135" s="78"/>
      <c r="AB135" s="78"/>
      <c r="AC135" s="78"/>
      <c r="AD135" s="78"/>
      <c r="AE135" s="78"/>
      <c r="AF135" s="78"/>
      <c r="AG135" s="78"/>
      <c r="AH135" s="78"/>
      <c r="AI135" s="78"/>
      <c r="AJ135" s="243"/>
      <c r="AK135" s="398"/>
      <c r="AL135" s="398"/>
      <c r="AM135" s="398"/>
      <c r="AN135" s="398"/>
      <c r="AO135" s="398"/>
      <c r="AP135" s="398"/>
      <c r="AQ135" s="398"/>
      <c r="AR135" s="398"/>
      <c r="AS135" s="398"/>
      <c r="AT135" s="408"/>
      <c r="AU135" s="408"/>
      <c r="AV135" s="408"/>
      <c r="AW135" s="405"/>
      <c r="AX135" s="405"/>
      <c r="AY135" s="354"/>
      <c r="AZ135" s="305"/>
      <c r="BA135" s="305"/>
    </row>
    <row r="136" spans="1:53" s="118" customFormat="1" ht="18.75" customHeight="1" x14ac:dyDescent="0.35">
      <c r="A136" s="78"/>
      <c r="T136" s="78"/>
      <c r="U136" s="78"/>
      <c r="V136" s="78"/>
      <c r="W136" s="78"/>
      <c r="X136" s="78"/>
      <c r="Y136" s="78"/>
      <c r="Z136" s="78"/>
      <c r="AA136" s="78"/>
      <c r="AB136" s="78"/>
      <c r="AC136" s="78"/>
      <c r="AD136" s="78"/>
      <c r="AE136" s="78"/>
      <c r="AF136" s="78"/>
      <c r="AG136" s="78"/>
      <c r="AH136" s="78"/>
      <c r="AI136" s="78"/>
      <c r="AJ136" s="243"/>
      <c r="AK136" s="398"/>
      <c r="AL136" s="398"/>
      <c r="AM136" s="398"/>
      <c r="AN136" s="398"/>
      <c r="AO136" s="398"/>
      <c r="AP136" s="398"/>
      <c r="AQ136" s="398"/>
      <c r="AR136" s="398"/>
      <c r="AS136" s="398"/>
      <c r="AT136" s="408"/>
      <c r="AU136" s="408"/>
      <c r="AV136" s="408"/>
      <c r="AW136" s="405"/>
      <c r="AX136" s="405"/>
      <c r="AY136" s="354"/>
      <c r="AZ136" s="305"/>
      <c r="BA136" s="305"/>
    </row>
    <row r="137" spans="1:53" s="118" customFormat="1" ht="18.75" customHeight="1" x14ac:dyDescent="0.35">
      <c r="A137" s="78"/>
      <c r="T137" s="78"/>
      <c r="U137" s="78"/>
      <c r="V137" s="78"/>
      <c r="W137" s="78"/>
      <c r="X137" s="78"/>
      <c r="Y137" s="78"/>
      <c r="Z137" s="78"/>
      <c r="AA137" s="78"/>
      <c r="AB137" s="78"/>
      <c r="AC137" s="78"/>
      <c r="AD137" s="78"/>
      <c r="AE137" s="78"/>
      <c r="AF137" s="78"/>
      <c r="AG137" s="78"/>
      <c r="AH137" s="78"/>
      <c r="AI137" s="78"/>
      <c r="AJ137" s="243"/>
      <c r="AK137" s="398"/>
      <c r="AL137" s="398"/>
      <c r="AM137" s="398"/>
      <c r="AN137" s="398"/>
      <c r="AO137" s="398"/>
      <c r="AP137" s="398"/>
      <c r="AQ137" s="398"/>
      <c r="AR137" s="398"/>
      <c r="AS137" s="398"/>
      <c r="AT137" s="408"/>
      <c r="AU137" s="408"/>
      <c r="AV137" s="408"/>
      <c r="AW137" s="405"/>
      <c r="AX137" s="405"/>
      <c r="AY137" s="354"/>
      <c r="AZ137" s="305"/>
      <c r="BA137" s="305"/>
    </row>
    <row r="138" spans="1:53" s="118" customFormat="1" ht="18.75" customHeight="1" x14ac:dyDescent="0.35">
      <c r="A138" s="78"/>
      <c r="S138" s="78"/>
      <c r="T138" s="78"/>
      <c r="U138" s="78"/>
      <c r="V138" s="78"/>
      <c r="W138" s="78"/>
      <c r="X138" s="78"/>
      <c r="Y138" s="78"/>
      <c r="Z138" s="78"/>
      <c r="AA138" s="78"/>
      <c r="AB138" s="78"/>
      <c r="AC138" s="78"/>
      <c r="AD138" s="78"/>
      <c r="AE138" s="78"/>
      <c r="AF138" s="78"/>
      <c r="AG138" s="78"/>
      <c r="AH138" s="78"/>
      <c r="AI138" s="78"/>
      <c r="AJ138" s="243"/>
      <c r="AK138" s="398"/>
      <c r="AL138" s="398"/>
      <c r="AM138" s="398"/>
      <c r="AN138" s="398"/>
      <c r="AO138" s="398"/>
      <c r="AP138" s="398"/>
      <c r="AQ138" s="398"/>
      <c r="AR138" s="398"/>
      <c r="AS138" s="398"/>
      <c r="AT138" s="408"/>
      <c r="AU138" s="408"/>
      <c r="AV138" s="408"/>
      <c r="AW138" s="405"/>
      <c r="AX138" s="405"/>
      <c r="AY138" s="354"/>
      <c r="AZ138" s="305"/>
      <c r="BA138" s="305"/>
    </row>
    <row r="139" spans="1:53" s="118" customFormat="1" ht="18.75" customHeight="1" x14ac:dyDescent="0.35">
      <c r="A139" s="78"/>
      <c r="T139" s="78"/>
      <c r="U139" s="78"/>
      <c r="V139" s="78"/>
      <c r="W139" s="78"/>
      <c r="X139" s="78"/>
      <c r="Y139" s="78"/>
      <c r="Z139" s="78"/>
      <c r="AA139" s="78"/>
      <c r="AB139" s="78"/>
      <c r="AC139" s="78"/>
      <c r="AD139" s="78"/>
      <c r="AE139" s="78"/>
      <c r="AF139" s="78"/>
      <c r="AG139" s="78"/>
      <c r="AH139" s="78"/>
      <c r="AI139" s="78"/>
      <c r="AJ139" s="243"/>
      <c r="AK139" s="398"/>
      <c r="AL139" s="398"/>
      <c r="AM139" s="398"/>
      <c r="AN139" s="398"/>
      <c r="AO139" s="398"/>
      <c r="AP139" s="398"/>
      <c r="AQ139" s="398"/>
      <c r="AR139" s="398"/>
      <c r="AS139" s="398"/>
      <c r="AT139" s="408"/>
      <c r="AU139" s="408"/>
      <c r="AV139" s="408"/>
      <c r="AW139" s="405"/>
      <c r="AX139" s="405"/>
      <c r="AY139" s="354"/>
      <c r="AZ139" s="305"/>
      <c r="BA139" s="305"/>
    </row>
    <row r="140" spans="1:53" s="118" customFormat="1" ht="18.75" customHeight="1" x14ac:dyDescent="0.35">
      <c r="A140" s="78"/>
      <c r="B140" s="550" t="str">
        <f>D37</f>
        <v>Résultats de l'audit</v>
      </c>
      <c r="C140" s="550"/>
      <c r="D140" s="550"/>
      <c r="E140" s="550"/>
      <c r="F140" s="550"/>
      <c r="G140" s="550"/>
      <c r="H140" s="550"/>
      <c r="I140" s="550"/>
      <c r="J140" s="550"/>
      <c r="K140" s="550"/>
      <c r="L140" s="550"/>
      <c r="M140" s="550"/>
      <c r="N140" s="550"/>
      <c r="O140" s="550"/>
      <c r="P140" s="550"/>
      <c r="Q140" s="550"/>
      <c r="R140" s="550"/>
      <c r="S140" s="550"/>
      <c r="T140" s="78"/>
      <c r="U140" s="78"/>
      <c r="V140" s="78"/>
      <c r="W140" s="78"/>
      <c r="X140" s="78"/>
      <c r="Y140" s="78"/>
      <c r="Z140" s="78"/>
      <c r="AA140" s="78"/>
      <c r="AB140" s="78"/>
      <c r="AC140" s="78"/>
      <c r="AD140" s="78"/>
      <c r="AE140" s="78"/>
      <c r="AF140" s="78"/>
      <c r="AG140" s="78"/>
      <c r="AH140" s="78"/>
      <c r="AI140" s="78"/>
      <c r="AJ140" s="243"/>
      <c r="AK140" s="398"/>
      <c r="AL140" s="398"/>
      <c r="AM140" s="398"/>
      <c r="AN140" s="398"/>
      <c r="AO140" s="398"/>
      <c r="AP140" s="398"/>
      <c r="AQ140" s="398"/>
      <c r="AR140" s="398"/>
      <c r="AS140" s="398"/>
      <c r="AT140" s="408"/>
      <c r="AU140" s="408"/>
      <c r="AV140" s="408"/>
      <c r="AW140" s="405"/>
      <c r="AX140" s="405"/>
      <c r="AY140" s="354"/>
      <c r="AZ140" s="305"/>
      <c r="BA140" s="305"/>
    </row>
    <row r="141" spans="1:53" s="118" customFormat="1" ht="18.75" customHeight="1" x14ac:dyDescent="0.35">
      <c r="A141" s="78"/>
      <c r="B141" s="550"/>
      <c r="C141" s="550"/>
      <c r="D141" s="550"/>
      <c r="E141" s="550"/>
      <c r="F141" s="550"/>
      <c r="G141" s="550"/>
      <c r="H141" s="550"/>
      <c r="I141" s="550"/>
      <c r="J141" s="550"/>
      <c r="K141" s="550"/>
      <c r="L141" s="550"/>
      <c r="M141" s="550"/>
      <c r="N141" s="550"/>
      <c r="O141" s="550"/>
      <c r="P141" s="550"/>
      <c r="Q141" s="550"/>
      <c r="R141" s="550"/>
      <c r="S141" s="550"/>
      <c r="T141" s="78"/>
      <c r="U141" s="78"/>
      <c r="V141" s="78"/>
      <c r="W141" s="78"/>
      <c r="X141" s="78"/>
      <c r="Y141" s="78"/>
      <c r="Z141" s="78"/>
      <c r="AA141" s="78"/>
      <c r="AB141" s="78"/>
      <c r="AC141" s="78"/>
      <c r="AD141" s="78"/>
      <c r="AE141" s="78"/>
      <c r="AF141" s="78"/>
      <c r="AG141" s="78"/>
      <c r="AH141" s="78"/>
      <c r="AI141" s="78"/>
      <c r="AJ141" s="243"/>
      <c r="AK141" s="398"/>
      <c r="AL141" s="398"/>
      <c r="AM141" s="398"/>
      <c r="AN141" s="398"/>
      <c r="AO141" s="398"/>
      <c r="AP141" s="398"/>
      <c r="AQ141" s="398"/>
      <c r="AR141" s="398"/>
      <c r="AS141" s="398"/>
      <c r="AT141" s="408"/>
      <c r="AU141" s="408"/>
      <c r="AV141" s="408"/>
      <c r="AW141" s="405"/>
      <c r="AX141" s="405"/>
      <c r="AY141" s="354"/>
      <c r="AZ141" s="305"/>
      <c r="BA141" s="305"/>
    </row>
    <row r="142" spans="1:53" s="118" customFormat="1" ht="18.75" customHeight="1" x14ac:dyDescent="0.35">
      <c r="A142" s="78"/>
      <c r="B142" s="550"/>
      <c r="C142" s="550"/>
      <c r="D142" s="550"/>
      <c r="E142" s="550"/>
      <c r="F142" s="550"/>
      <c r="G142" s="550"/>
      <c r="H142" s="550"/>
      <c r="I142" s="550"/>
      <c r="J142" s="550"/>
      <c r="K142" s="550"/>
      <c r="L142" s="550"/>
      <c r="M142" s="550"/>
      <c r="N142" s="550"/>
      <c r="O142" s="550"/>
      <c r="P142" s="550"/>
      <c r="Q142" s="550"/>
      <c r="R142" s="550"/>
      <c r="S142" s="550"/>
      <c r="T142" s="78"/>
      <c r="U142" s="78"/>
      <c r="V142" s="78"/>
      <c r="W142" s="78"/>
      <c r="X142" s="78"/>
      <c r="Y142" s="78"/>
      <c r="Z142" s="78"/>
      <c r="AA142" s="78"/>
      <c r="AB142" s="78"/>
      <c r="AC142" s="78"/>
      <c r="AD142" s="78"/>
      <c r="AE142" s="78"/>
      <c r="AF142" s="78"/>
      <c r="AG142" s="78"/>
      <c r="AH142" s="78"/>
      <c r="AI142" s="78"/>
      <c r="AJ142" s="243"/>
      <c r="AK142" s="398"/>
      <c r="AL142" s="398"/>
      <c r="AM142" s="398"/>
      <c r="AN142" s="398"/>
      <c r="AO142" s="398"/>
      <c r="AP142" s="398"/>
      <c r="AQ142" s="398"/>
      <c r="AR142" s="398"/>
      <c r="AS142" s="398"/>
      <c r="AT142" s="408"/>
      <c r="AU142" s="408"/>
      <c r="AV142" s="408"/>
      <c r="AW142" s="405"/>
      <c r="AX142" s="405"/>
      <c r="AY142" s="354"/>
      <c r="AZ142" s="305"/>
      <c r="BA142" s="305"/>
    </row>
    <row r="143" spans="1:53" s="118" customFormat="1" ht="18.75" customHeight="1" x14ac:dyDescent="0.35">
      <c r="A143" s="78"/>
      <c r="B143" s="550"/>
      <c r="C143" s="550"/>
      <c r="D143" s="550"/>
      <c r="E143" s="550"/>
      <c r="F143" s="550"/>
      <c r="G143" s="550"/>
      <c r="H143" s="550"/>
      <c r="I143" s="550"/>
      <c r="J143" s="550"/>
      <c r="K143" s="550"/>
      <c r="L143" s="550"/>
      <c r="M143" s="550"/>
      <c r="N143" s="550"/>
      <c r="O143" s="550"/>
      <c r="P143" s="550"/>
      <c r="Q143" s="550"/>
      <c r="R143" s="550"/>
      <c r="S143" s="550"/>
      <c r="T143" s="78"/>
      <c r="U143" s="78"/>
      <c r="V143" s="78"/>
      <c r="W143" s="78"/>
      <c r="X143" s="78"/>
      <c r="Y143" s="78"/>
      <c r="Z143" s="78"/>
      <c r="AA143" s="78"/>
      <c r="AB143" s="78"/>
      <c r="AC143" s="78"/>
      <c r="AD143" s="78"/>
      <c r="AE143" s="78"/>
      <c r="AF143" s="78"/>
      <c r="AG143" s="78"/>
      <c r="AH143" s="78"/>
      <c r="AI143" s="78"/>
      <c r="AJ143" s="243"/>
      <c r="AK143" s="398"/>
      <c r="AL143" s="398"/>
      <c r="AM143" s="398"/>
      <c r="AN143" s="398"/>
      <c r="AO143" s="398"/>
      <c r="AP143" s="398"/>
      <c r="AQ143" s="398"/>
      <c r="AR143" s="398"/>
      <c r="AS143" s="398"/>
      <c r="AT143" s="408"/>
      <c r="AU143" s="408"/>
      <c r="AV143" s="408"/>
      <c r="AW143" s="405"/>
      <c r="AX143" s="405"/>
      <c r="AY143" s="354"/>
      <c r="AZ143" s="305"/>
      <c r="BA143" s="305"/>
    </row>
    <row r="144" spans="1:53" s="118" customFormat="1" ht="18.75" customHeight="1" x14ac:dyDescent="0.35">
      <c r="A144" s="78"/>
      <c r="B144" s="550"/>
      <c r="C144" s="550"/>
      <c r="D144" s="550"/>
      <c r="E144" s="550"/>
      <c r="F144" s="550"/>
      <c r="G144" s="550"/>
      <c r="H144" s="550"/>
      <c r="I144" s="550"/>
      <c r="J144" s="550"/>
      <c r="K144" s="550"/>
      <c r="L144" s="550"/>
      <c r="M144" s="550"/>
      <c r="N144" s="550"/>
      <c r="O144" s="550"/>
      <c r="P144" s="550"/>
      <c r="Q144" s="550"/>
      <c r="R144" s="550"/>
      <c r="S144" s="550"/>
      <c r="T144" s="78"/>
      <c r="U144" s="78"/>
      <c r="V144" s="78"/>
      <c r="W144" s="78"/>
      <c r="X144" s="78"/>
      <c r="Y144" s="78"/>
      <c r="Z144" s="78"/>
      <c r="AA144" s="78"/>
      <c r="AB144" s="78"/>
      <c r="AC144" s="78"/>
      <c r="AD144" s="78"/>
      <c r="AE144" s="78"/>
      <c r="AF144" s="78"/>
      <c r="AG144" s="78"/>
      <c r="AH144" s="78"/>
      <c r="AI144" s="78"/>
      <c r="AJ144" s="243"/>
      <c r="AK144" s="398"/>
      <c r="AL144" s="398"/>
      <c r="AM144" s="398"/>
      <c r="AN144" s="398"/>
      <c r="AO144" s="398"/>
      <c r="AP144" s="398"/>
      <c r="AQ144" s="398"/>
      <c r="AR144" s="398"/>
      <c r="AS144" s="398"/>
      <c r="AT144" s="408"/>
      <c r="AU144" s="408"/>
      <c r="AV144" s="408"/>
      <c r="AW144" s="405"/>
      <c r="AX144" s="405"/>
      <c r="AY144" s="354"/>
      <c r="AZ144" s="305"/>
      <c r="BA144" s="305"/>
    </row>
    <row r="145" spans="1:53" s="118" customFormat="1" ht="18.75" customHeight="1" x14ac:dyDescent="0.35">
      <c r="A145" s="78"/>
      <c r="B145" s="550"/>
      <c r="C145" s="550"/>
      <c r="D145" s="550"/>
      <c r="E145" s="550"/>
      <c r="F145" s="550"/>
      <c r="G145" s="550"/>
      <c r="H145" s="550"/>
      <c r="I145" s="550"/>
      <c r="J145" s="550"/>
      <c r="K145" s="550"/>
      <c r="L145" s="550"/>
      <c r="M145" s="550"/>
      <c r="N145" s="550"/>
      <c r="O145" s="550"/>
      <c r="P145" s="550"/>
      <c r="Q145" s="550"/>
      <c r="R145" s="550"/>
      <c r="S145" s="550"/>
      <c r="T145" s="78"/>
      <c r="U145" s="78"/>
      <c r="V145" s="78"/>
      <c r="W145" s="78"/>
      <c r="X145" s="78"/>
      <c r="Y145" s="78"/>
      <c r="Z145" s="78"/>
      <c r="AA145" s="78"/>
      <c r="AB145" s="78"/>
      <c r="AC145" s="78"/>
      <c r="AD145" s="78"/>
      <c r="AE145" s="78"/>
      <c r="AF145" s="78"/>
      <c r="AG145" s="78"/>
      <c r="AH145" s="78"/>
      <c r="AI145" s="78"/>
      <c r="AJ145" s="243"/>
      <c r="AK145" s="398"/>
      <c r="AL145" s="398"/>
      <c r="AM145" s="398"/>
      <c r="AN145" s="398"/>
      <c r="AO145" s="398"/>
      <c r="AP145" s="398"/>
      <c r="AQ145" s="398"/>
      <c r="AR145" s="398"/>
      <c r="AS145" s="398"/>
      <c r="AT145" s="408"/>
      <c r="AU145" s="408"/>
      <c r="AV145" s="408"/>
      <c r="AW145" s="405"/>
      <c r="AX145" s="405"/>
      <c r="AY145" s="354"/>
      <c r="AZ145" s="305"/>
      <c r="BA145" s="305"/>
    </row>
    <row r="146" spans="1:53" s="118" customFormat="1" ht="18.75" customHeight="1" x14ac:dyDescent="0.35">
      <c r="A146" s="78"/>
      <c r="B146" s="550"/>
      <c r="C146" s="550"/>
      <c r="D146" s="550"/>
      <c r="E146" s="550"/>
      <c r="F146" s="550"/>
      <c r="G146" s="550"/>
      <c r="H146" s="550"/>
      <c r="I146" s="550"/>
      <c r="J146" s="550"/>
      <c r="K146" s="550"/>
      <c r="L146" s="550"/>
      <c r="M146" s="550"/>
      <c r="N146" s="550"/>
      <c r="O146" s="550"/>
      <c r="P146" s="550"/>
      <c r="Q146" s="550"/>
      <c r="R146" s="550"/>
      <c r="S146" s="550"/>
      <c r="T146" s="78"/>
      <c r="U146" s="78"/>
      <c r="V146" s="78"/>
      <c r="W146" s="78"/>
      <c r="X146" s="78"/>
      <c r="Y146" s="78"/>
      <c r="Z146" s="78"/>
      <c r="AA146" s="78"/>
      <c r="AB146" s="78"/>
      <c r="AC146" s="78"/>
      <c r="AD146" s="78"/>
      <c r="AE146" s="78"/>
      <c r="AF146" s="78"/>
      <c r="AG146" s="78"/>
      <c r="AH146" s="78"/>
      <c r="AI146" s="78"/>
      <c r="AJ146" s="243"/>
      <c r="AK146" s="398"/>
      <c r="AL146" s="398"/>
      <c r="AM146" s="398"/>
      <c r="AN146" s="398"/>
      <c r="AO146" s="398"/>
      <c r="AP146" s="398"/>
      <c r="AQ146" s="398"/>
      <c r="AR146" s="398"/>
      <c r="AS146" s="398"/>
      <c r="AT146" s="408"/>
      <c r="AU146" s="408"/>
      <c r="AV146" s="408"/>
      <c r="AW146" s="405"/>
      <c r="AX146" s="405"/>
      <c r="AY146" s="354"/>
      <c r="AZ146" s="305"/>
      <c r="BA146" s="305"/>
    </row>
    <row r="147" spans="1:53" s="118" customFormat="1" ht="50.25" customHeight="1" x14ac:dyDescent="0.35">
      <c r="A147" s="78"/>
      <c r="B147" s="550"/>
      <c r="C147" s="550"/>
      <c r="D147" s="550"/>
      <c r="E147" s="550"/>
      <c r="F147" s="550"/>
      <c r="G147" s="550"/>
      <c r="H147" s="550"/>
      <c r="I147" s="550"/>
      <c r="J147" s="550"/>
      <c r="K147" s="550"/>
      <c r="L147" s="550"/>
      <c r="M147" s="550"/>
      <c r="N147" s="550"/>
      <c r="O147" s="550"/>
      <c r="P147" s="550"/>
      <c r="Q147" s="550"/>
      <c r="R147" s="550"/>
      <c r="S147" s="550"/>
      <c r="T147" s="78"/>
      <c r="U147" s="78"/>
      <c r="V147" s="78"/>
      <c r="W147" s="78"/>
      <c r="X147" s="78"/>
      <c r="Y147" s="78"/>
      <c r="Z147" s="78"/>
      <c r="AA147" s="78"/>
      <c r="AB147" s="78"/>
      <c r="AC147" s="78"/>
      <c r="AD147" s="78"/>
      <c r="AE147" s="78"/>
      <c r="AF147" s="78"/>
      <c r="AG147" s="78"/>
      <c r="AH147" s="78"/>
      <c r="AI147" s="78"/>
      <c r="AJ147" s="243"/>
      <c r="AK147" s="398"/>
      <c r="AL147" s="398"/>
      <c r="AM147" s="398"/>
      <c r="AN147" s="398"/>
      <c r="AO147" s="398"/>
      <c r="AP147" s="398"/>
      <c r="AQ147" s="398"/>
      <c r="AR147" s="398"/>
      <c r="AS147" s="398"/>
      <c r="AT147" s="408"/>
      <c r="AU147" s="408"/>
      <c r="AV147" s="408"/>
      <c r="AW147" s="405"/>
      <c r="AX147" s="405"/>
      <c r="AY147" s="354"/>
      <c r="AZ147" s="305"/>
      <c r="BA147" s="305"/>
    </row>
    <row r="148" spans="1:53" s="118" customFormat="1" ht="18.75" customHeight="1" x14ac:dyDescent="0.35">
      <c r="A148" s="78"/>
      <c r="T148" s="78"/>
      <c r="U148" s="78"/>
      <c r="V148" s="78"/>
      <c r="W148" s="78"/>
      <c r="X148" s="78"/>
      <c r="Y148" s="78"/>
      <c r="Z148" s="78"/>
      <c r="AA148" s="78"/>
      <c r="AB148" s="78"/>
      <c r="AC148" s="78"/>
      <c r="AD148" s="78"/>
      <c r="AE148" s="78"/>
      <c r="AF148" s="78"/>
      <c r="AG148" s="78"/>
      <c r="AH148" s="78"/>
      <c r="AI148" s="78"/>
      <c r="AJ148" s="243"/>
      <c r="AK148" s="398"/>
      <c r="AL148" s="398"/>
      <c r="AM148" s="398"/>
      <c r="AN148" s="398"/>
      <c r="AO148" s="398"/>
      <c r="AP148" s="398"/>
      <c r="AQ148" s="398"/>
      <c r="AR148" s="398"/>
      <c r="AS148" s="398"/>
      <c r="AT148" s="408"/>
      <c r="AU148" s="408"/>
      <c r="AV148" s="408"/>
      <c r="AW148" s="405"/>
      <c r="AX148" s="405"/>
      <c r="AY148" s="354"/>
      <c r="AZ148" s="305"/>
      <c r="BA148" s="305"/>
    </row>
    <row r="149" spans="1:53" s="118" customFormat="1" ht="18.75" customHeight="1" x14ac:dyDescent="0.35">
      <c r="A149" s="78"/>
      <c r="T149" s="78"/>
      <c r="U149" s="78"/>
      <c r="V149" s="78"/>
      <c r="W149" s="78"/>
      <c r="X149" s="78"/>
      <c r="Y149" s="78"/>
      <c r="Z149" s="78"/>
      <c r="AA149" s="78"/>
      <c r="AB149" s="78"/>
      <c r="AC149" s="78"/>
      <c r="AD149" s="78"/>
      <c r="AE149" s="78"/>
      <c r="AF149" s="78"/>
      <c r="AG149" s="78"/>
      <c r="AH149" s="78"/>
      <c r="AI149" s="78"/>
      <c r="AJ149" s="243"/>
      <c r="AK149" s="398"/>
      <c r="AL149" s="398"/>
      <c r="AM149" s="398"/>
      <c r="AN149" s="398"/>
      <c r="AO149" s="398"/>
      <c r="AP149" s="398"/>
      <c r="AQ149" s="398"/>
      <c r="AR149" s="398"/>
      <c r="AS149" s="398"/>
      <c r="AT149" s="408"/>
      <c r="AU149" s="408"/>
      <c r="AV149" s="408"/>
      <c r="AW149" s="405"/>
      <c r="AX149" s="405"/>
      <c r="AY149" s="354"/>
      <c r="AZ149" s="305"/>
      <c r="BA149" s="305"/>
    </row>
    <row r="150" spans="1:53" s="118" customFormat="1" ht="18.75" customHeight="1" x14ac:dyDescent="0.35">
      <c r="A150" s="78"/>
      <c r="T150" s="78"/>
      <c r="U150" s="78"/>
      <c r="V150" s="78"/>
      <c r="W150" s="78"/>
      <c r="X150" s="78"/>
      <c r="Y150" s="78"/>
      <c r="Z150" s="78"/>
      <c r="AA150" s="78"/>
      <c r="AB150" s="78"/>
      <c r="AC150" s="78"/>
      <c r="AD150" s="78"/>
      <c r="AE150" s="78"/>
      <c r="AF150" s="78"/>
      <c r="AG150" s="78"/>
      <c r="AH150" s="78"/>
      <c r="AI150" s="78"/>
      <c r="AJ150" s="243"/>
      <c r="AK150" s="398"/>
      <c r="AL150" s="398"/>
      <c r="AM150" s="398"/>
      <c r="AN150" s="398"/>
      <c r="AO150" s="398"/>
      <c r="AP150" s="398"/>
      <c r="AQ150" s="398"/>
      <c r="AR150" s="398"/>
      <c r="AS150" s="398"/>
      <c r="AT150" s="408"/>
      <c r="AU150" s="408"/>
      <c r="AV150" s="408"/>
      <c r="AW150" s="405"/>
      <c r="AX150" s="405"/>
      <c r="AY150" s="354"/>
      <c r="AZ150" s="305"/>
      <c r="BA150" s="305"/>
    </row>
    <row r="151" spans="1:53" s="118" customFormat="1" ht="18.75" customHeight="1" x14ac:dyDescent="0.35">
      <c r="A151" s="78"/>
      <c r="T151" s="78"/>
      <c r="U151" s="78"/>
      <c r="V151" s="78"/>
      <c r="W151" s="78"/>
      <c r="X151" s="78"/>
      <c r="Y151" s="78"/>
      <c r="Z151" s="78"/>
      <c r="AA151" s="78"/>
      <c r="AB151" s="78"/>
      <c r="AC151" s="78"/>
      <c r="AD151" s="78"/>
      <c r="AE151" s="78"/>
      <c r="AF151" s="78"/>
      <c r="AG151" s="78"/>
      <c r="AH151" s="78"/>
      <c r="AI151" s="78"/>
      <c r="AJ151" s="243"/>
      <c r="AK151" s="398"/>
      <c r="AL151" s="398"/>
      <c r="AM151" s="398"/>
      <c r="AN151" s="398"/>
      <c r="AO151" s="398"/>
      <c r="AP151" s="398"/>
      <c r="AQ151" s="398"/>
      <c r="AR151" s="398"/>
      <c r="AS151" s="398"/>
      <c r="AT151" s="408"/>
      <c r="AU151" s="408"/>
      <c r="AV151" s="408"/>
      <c r="AW151" s="405"/>
      <c r="AX151" s="405"/>
      <c r="AY151" s="354"/>
      <c r="AZ151" s="305"/>
      <c r="BA151" s="305"/>
    </row>
    <row r="152" spans="1:53" s="118" customFormat="1" ht="18.75" customHeight="1" x14ac:dyDescent="0.35">
      <c r="A152" s="78"/>
      <c r="T152" s="78"/>
      <c r="U152" s="78"/>
      <c r="V152" s="78"/>
      <c r="W152" s="78"/>
      <c r="X152" s="78"/>
      <c r="Y152" s="78"/>
      <c r="Z152" s="78"/>
      <c r="AA152" s="78"/>
      <c r="AB152" s="78"/>
      <c r="AC152" s="78"/>
      <c r="AD152" s="78"/>
      <c r="AE152" s="78"/>
      <c r="AF152" s="78"/>
      <c r="AG152" s="78"/>
      <c r="AH152" s="78"/>
      <c r="AI152" s="78"/>
      <c r="AJ152" s="243"/>
      <c r="AK152" s="398"/>
      <c r="AL152" s="398"/>
      <c r="AM152" s="398"/>
      <c r="AN152" s="398"/>
      <c r="AO152" s="398"/>
      <c r="AP152" s="398"/>
      <c r="AQ152" s="398"/>
      <c r="AR152" s="398"/>
      <c r="AS152" s="398"/>
      <c r="AT152" s="408"/>
      <c r="AU152" s="408"/>
      <c r="AV152" s="408"/>
      <c r="AW152" s="405"/>
      <c r="AX152" s="405"/>
      <c r="AY152" s="354"/>
      <c r="AZ152" s="305"/>
      <c r="BA152" s="305"/>
    </row>
    <row r="153" spans="1:53" s="118" customFormat="1" ht="18.75" customHeight="1" x14ac:dyDescent="0.35">
      <c r="A153" s="78"/>
      <c r="T153" s="78"/>
      <c r="U153" s="78"/>
      <c r="V153" s="78"/>
      <c r="W153" s="78"/>
      <c r="X153" s="78"/>
      <c r="Y153" s="78"/>
      <c r="Z153" s="78"/>
      <c r="AA153" s="78"/>
      <c r="AB153" s="78"/>
      <c r="AC153" s="78"/>
      <c r="AD153" s="78"/>
      <c r="AE153" s="78"/>
      <c r="AF153" s="78"/>
      <c r="AG153" s="78"/>
      <c r="AH153" s="78"/>
      <c r="AI153" s="78"/>
      <c r="AJ153" s="243"/>
      <c r="AK153" s="398"/>
      <c r="AL153" s="398"/>
      <c r="AM153" s="398"/>
      <c r="AN153" s="398"/>
      <c r="AO153" s="398"/>
      <c r="AP153" s="398"/>
      <c r="AQ153" s="398"/>
      <c r="AR153" s="398"/>
      <c r="AS153" s="398"/>
      <c r="AT153" s="408"/>
      <c r="AU153" s="408"/>
      <c r="AV153" s="408"/>
      <c r="AW153" s="405"/>
      <c r="AX153" s="405"/>
      <c r="AY153" s="354"/>
      <c r="AZ153" s="305"/>
      <c r="BA153" s="305"/>
    </row>
    <row r="154" spans="1:53" s="118" customFormat="1" ht="18.75" customHeight="1" x14ac:dyDescent="0.35">
      <c r="A154" s="78"/>
      <c r="T154" s="78"/>
      <c r="U154" s="78"/>
      <c r="V154" s="78"/>
      <c r="W154" s="78"/>
      <c r="X154" s="78"/>
      <c r="Y154" s="78"/>
      <c r="Z154" s="78"/>
      <c r="AA154" s="78"/>
      <c r="AB154" s="78"/>
      <c r="AC154" s="78"/>
      <c r="AD154" s="78"/>
      <c r="AE154" s="78"/>
      <c r="AF154" s="78"/>
      <c r="AG154" s="78"/>
      <c r="AH154" s="78"/>
      <c r="AI154" s="78"/>
      <c r="AJ154" s="243"/>
      <c r="AK154" s="398"/>
      <c r="AL154" s="398"/>
      <c r="AM154" s="398"/>
      <c r="AN154" s="398"/>
      <c r="AO154" s="398"/>
      <c r="AP154" s="398"/>
      <c r="AQ154" s="398"/>
      <c r="AR154" s="398"/>
      <c r="AS154" s="398"/>
      <c r="AT154" s="408"/>
      <c r="AU154" s="408"/>
      <c r="AV154" s="408"/>
      <c r="AW154" s="405"/>
      <c r="AX154" s="405"/>
      <c r="AY154" s="354"/>
      <c r="AZ154" s="305"/>
      <c r="BA154" s="305"/>
    </row>
    <row r="155" spans="1:53" s="118" customFormat="1" ht="18.75" customHeight="1" x14ac:dyDescent="0.35">
      <c r="A155" s="78"/>
      <c r="T155" s="78"/>
      <c r="U155" s="78"/>
      <c r="V155" s="78"/>
      <c r="W155" s="78"/>
      <c r="X155" s="78"/>
      <c r="Y155" s="78"/>
      <c r="Z155" s="78"/>
      <c r="AA155" s="78"/>
      <c r="AB155" s="78"/>
      <c r="AC155" s="78"/>
      <c r="AD155" s="78"/>
      <c r="AE155" s="78"/>
      <c r="AF155" s="78"/>
      <c r="AG155" s="78"/>
      <c r="AH155" s="78"/>
      <c r="AI155" s="78"/>
      <c r="AJ155" s="243"/>
      <c r="AK155" s="398"/>
      <c r="AL155" s="398"/>
      <c r="AM155" s="398"/>
      <c r="AN155" s="398"/>
      <c r="AO155" s="398"/>
      <c r="AP155" s="398"/>
      <c r="AQ155" s="398"/>
      <c r="AR155" s="398"/>
      <c r="AS155" s="398"/>
      <c r="AT155" s="408"/>
      <c r="AU155" s="408"/>
      <c r="AV155" s="408"/>
      <c r="AW155" s="405"/>
      <c r="AX155" s="405"/>
      <c r="AY155" s="354"/>
      <c r="AZ155" s="305"/>
      <c r="BA155" s="305"/>
    </row>
    <row r="156" spans="1:53" s="118" customFormat="1" ht="18.75" customHeight="1" x14ac:dyDescent="0.35">
      <c r="A156" s="78"/>
      <c r="S156" s="78"/>
      <c r="T156" s="78"/>
      <c r="U156" s="78"/>
      <c r="V156" s="78"/>
      <c r="W156" s="78"/>
      <c r="X156" s="78"/>
      <c r="Y156" s="78"/>
      <c r="Z156" s="78"/>
      <c r="AA156" s="78"/>
      <c r="AB156" s="78"/>
      <c r="AC156" s="78"/>
      <c r="AD156" s="78"/>
      <c r="AE156" s="78"/>
      <c r="AF156" s="78"/>
      <c r="AG156" s="78"/>
      <c r="AH156" s="78"/>
      <c r="AI156" s="78"/>
      <c r="AJ156" s="243"/>
      <c r="AK156" s="398"/>
      <c r="AL156" s="398"/>
      <c r="AM156" s="398"/>
      <c r="AN156" s="398"/>
      <c r="AO156" s="398"/>
      <c r="AP156" s="398"/>
      <c r="AQ156" s="398"/>
      <c r="AR156" s="398"/>
      <c r="AS156" s="398"/>
      <c r="AT156" s="408"/>
      <c r="AU156" s="408"/>
      <c r="AV156" s="408"/>
      <c r="AW156" s="405"/>
      <c r="AX156" s="405"/>
      <c r="AY156" s="354"/>
      <c r="AZ156" s="305"/>
      <c r="BA156" s="305"/>
    </row>
    <row r="157" spans="1:53" ht="38.25" customHeight="1" x14ac:dyDescent="0.25">
      <c r="B157" s="549" t="str">
        <f>E38</f>
        <v>Synthèse</v>
      </c>
      <c r="C157" s="549"/>
      <c r="D157" s="549"/>
      <c r="E157" s="549"/>
      <c r="F157" s="549"/>
      <c r="G157" s="549"/>
      <c r="H157" s="549"/>
      <c r="I157" s="549"/>
      <c r="J157" s="549"/>
      <c r="K157" s="549"/>
      <c r="L157" s="549"/>
      <c r="M157" s="549"/>
      <c r="N157" s="549"/>
      <c r="O157" s="549"/>
      <c r="P157" s="549"/>
      <c r="Q157" s="549"/>
      <c r="R157" s="549"/>
      <c r="S157" s="549"/>
      <c r="T157" s="122"/>
      <c r="U157" s="122"/>
      <c r="V157" s="122"/>
      <c r="W157" s="122"/>
      <c r="X157" s="122"/>
      <c r="Y157" s="122"/>
      <c r="Z157" s="122"/>
      <c r="AA157" s="122"/>
      <c r="AB157" s="122"/>
      <c r="AC157" s="122"/>
      <c r="AD157" s="122"/>
      <c r="AE157" s="122"/>
      <c r="AF157" s="122"/>
      <c r="AG157" s="122"/>
      <c r="AH157" s="122"/>
      <c r="AI157" s="122"/>
      <c r="AJ157" s="401"/>
      <c r="AK157" s="402"/>
      <c r="AL157" s="402"/>
    </row>
    <row r="158" spans="1:53" s="118" customFormat="1" ht="18.75" customHeight="1" x14ac:dyDescent="0.35">
      <c r="A158" s="78"/>
      <c r="T158" s="78"/>
      <c r="U158" s="78"/>
      <c r="V158" s="78"/>
      <c r="W158" s="78"/>
      <c r="X158" s="78"/>
      <c r="Y158" s="78"/>
      <c r="Z158" s="78"/>
      <c r="AA158" s="78"/>
      <c r="AB158" s="78"/>
      <c r="AC158" s="78"/>
      <c r="AD158" s="78"/>
      <c r="AE158" s="78"/>
      <c r="AF158" s="78"/>
      <c r="AG158" s="78"/>
      <c r="AH158" s="78"/>
      <c r="AI158" s="78"/>
      <c r="AJ158" s="243"/>
      <c r="AK158" s="398"/>
      <c r="AL158" s="398"/>
      <c r="AM158" s="398"/>
      <c r="AN158" s="398"/>
      <c r="AO158" s="398"/>
      <c r="AP158" s="398"/>
      <c r="AQ158" s="398"/>
      <c r="AR158" s="398"/>
      <c r="AS158" s="398"/>
      <c r="AT158" s="408"/>
      <c r="AU158" s="408"/>
      <c r="AV158" s="408"/>
      <c r="AW158" s="405"/>
      <c r="AX158" s="405"/>
      <c r="AY158" s="354"/>
      <c r="AZ158" s="305"/>
      <c r="BA158" s="305"/>
    </row>
    <row r="159" spans="1:53" s="118" customFormat="1" ht="18.75" customHeight="1" x14ac:dyDescent="0.35">
      <c r="A159" s="78"/>
      <c r="T159" s="78"/>
      <c r="U159" s="78"/>
      <c r="V159" s="78"/>
      <c r="W159" s="78"/>
      <c r="X159" s="78"/>
      <c r="Y159" s="78"/>
      <c r="Z159" s="78"/>
      <c r="AA159" s="78"/>
      <c r="AB159" s="78"/>
      <c r="AC159" s="78"/>
      <c r="AD159" s="78"/>
      <c r="AE159" s="78"/>
      <c r="AF159" s="78"/>
      <c r="AG159" s="78"/>
      <c r="AH159" s="78"/>
      <c r="AI159" s="78"/>
      <c r="AJ159" s="243"/>
      <c r="AK159" s="398"/>
      <c r="AL159" s="398"/>
      <c r="AM159" s="398"/>
      <c r="AN159" s="398"/>
      <c r="AO159" s="398"/>
      <c r="AP159" s="398"/>
      <c r="AQ159" s="398"/>
      <c r="AR159" s="398"/>
      <c r="AS159" s="398"/>
      <c r="AT159" s="408"/>
      <c r="AU159" s="408"/>
      <c r="AV159" s="408"/>
      <c r="AW159" s="405"/>
      <c r="AX159" s="405"/>
      <c r="AY159" s="354"/>
      <c r="AZ159" s="305"/>
      <c r="BA159" s="305"/>
    </row>
    <row r="160" spans="1:53" s="118" customFormat="1" ht="44.25" customHeight="1" x14ac:dyDescent="0.4">
      <c r="A160" s="78"/>
      <c r="B160" s="134" t="s">
        <v>344</v>
      </c>
      <c r="C160" s="131"/>
      <c r="D160" s="131"/>
      <c r="E160" s="131"/>
      <c r="F160" s="131"/>
      <c r="G160" s="131"/>
      <c r="H160" s="131"/>
      <c r="I160" s="131"/>
      <c r="J160" s="131"/>
      <c r="K160" s="131"/>
      <c r="L160" s="131"/>
      <c r="M160" s="131"/>
      <c r="N160" s="131"/>
      <c r="O160" s="131"/>
      <c r="P160" s="131"/>
      <c r="Q160" s="131"/>
      <c r="R160" s="131"/>
      <c r="T160" s="78"/>
      <c r="U160" s="78"/>
      <c r="V160" s="78"/>
      <c r="W160" s="78"/>
      <c r="X160" s="78"/>
      <c r="Y160" s="78"/>
      <c r="Z160" s="78"/>
      <c r="AA160" s="78"/>
      <c r="AB160" s="78"/>
      <c r="AC160" s="78"/>
      <c r="AD160" s="78"/>
      <c r="AE160" s="78"/>
      <c r="AF160" s="78"/>
      <c r="AG160" s="78"/>
      <c r="AH160" s="78"/>
      <c r="AI160" s="78"/>
      <c r="AJ160" s="243"/>
      <c r="AK160" s="398"/>
      <c r="AL160" s="398"/>
      <c r="AM160" s="398"/>
      <c r="AN160" s="398"/>
      <c r="AO160" s="398"/>
      <c r="AP160" s="398"/>
      <c r="AQ160" s="398"/>
      <c r="AR160" s="398"/>
      <c r="AS160" s="398"/>
      <c r="AT160" s="408"/>
      <c r="AU160" s="408"/>
      <c r="AV160" s="408"/>
      <c r="AW160" s="405"/>
      <c r="AX160" s="405"/>
      <c r="AY160" s="354"/>
      <c r="AZ160" s="305"/>
      <c r="BA160" s="305"/>
    </row>
    <row r="161" spans="1:53" s="118" customFormat="1" ht="27.75" customHeight="1" x14ac:dyDescent="0.4">
      <c r="A161" s="78"/>
      <c r="B161" s="167" t="s">
        <v>346</v>
      </c>
      <c r="C161" s="131"/>
      <c r="D161" s="131"/>
      <c r="E161" s="131"/>
      <c r="F161" s="131"/>
      <c r="G161" s="131"/>
      <c r="H161" s="131"/>
      <c r="I161" s="131"/>
      <c r="J161" s="131"/>
      <c r="K161" s="131"/>
      <c r="L161" s="131"/>
      <c r="M161" s="131"/>
      <c r="N161" s="131"/>
      <c r="O161" s="131"/>
      <c r="P161" s="131"/>
      <c r="Q161" s="131"/>
      <c r="R161" s="131"/>
      <c r="T161" s="78"/>
      <c r="U161" s="78"/>
      <c r="V161" s="78"/>
      <c r="W161" s="78"/>
      <c r="X161" s="78"/>
      <c r="Y161" s="78"/>
      <c r="Z161" s="78"/>
      <c r="AA161" s="78"/>
      <c r="AB161" s="78"/>
      <c r="AC161" s="78"/>
      <c r="AD161" s="78"/>
      <c r="AE161" s="78"/>
      <c r="AF161" s="78"/>
      <c r="AG161" s="78"/>
      <c r="AH161" s="78"/>
      <c r="AI161" s="78"/>
      <c r="AJ161" s="243"/>
      <c r="AK161" s="398"/>
      <c r="AL161" s="398"/>
      <c r="AM161" s="398"/>
      <c r="AN161" s="398"/>
      <c r="AO161" s="398"/>
      <c r="AP161" s="398"/>
      <c r="AQ161" s="398"/>
      <c r="AR161" s="398"/>
      <c r="AS161" s="398"/>
      <c r="AT161" s="408"/>
      <c r="AU161" s="408"/>
      <c r="AV161" s="408"/>
      <c r="AW161" s="405"/>
      <c r="AX161" s="405"/>
      <c r="AY161" s="354"/>
      <c r="AZ161" s="305"/>
      <c r="BA161" s="305"/>
    </row>
    <row r="162" spans="1:53" s="118" customFormat="1" ht="44.25" customHeight="1" x14ac:dyDescent="0.35">
      <c r="A162" s="78"/>
      <c r="B162" s="548" t="s">
        <v>391</v>
      </c>
      <c r="C162" s="548"/>
      <c r="D162" s="548"/>
      <c r="E162" s="548"/>
      <c r="F162" s="548"/>
      <c r="G162" s="548"/>
      <c r="H162" s="548"/>
      <c r="I162" s="548"/>
      <c r="J162" s="548"/>
      <c r="K162" s="548"/>
      <c r="L162" s="548"/>
      <c r="M162" s="548"/>
      <c r="N162" s="548"/>
      <c r="O162" s="548"/>
      <c r="P162" s="548"/>
      <c r="Q162" s="548"/>
      <c r="R162" s="548"/>
      <c r="T162" s="78"/>
      <c r="U162" s="78"/>
      <c r="V162" s="78"/>
      <c r="W162" s="78"/>
      <c r="X162" s="78"/>
      <c r="Y162" s="78"/>
      <c r="Z162" s="78"/>
      <c r="AA162" s="78"/>
      <c r="AB162" s="78"/>
      <c r="AC162" s="78"/>
      <c r="AD162" s="78"/>
      <c r="AE162" s="78"/>
      <c r="AF162" s="78"/>
      <c r="AG162" s="78"/>
      <c r="AH162" s="78"/>
      <c r="AI162" s="78"/>
      <c r="AJ162" s="243"/>
      <c r="AK162" s="398"/>
      <c r="AL162" s="398"/>
      <c r="AM162" s="398"/>
      <c r="AN162" s="398"/>
      <c r="AO162" s="398"/>
      <c r="AP162" s="398"/>
      <c r="AQ162" s="398"/>
      <c r="AR162" s="398"/>
      <c r="AS162" s="398"/>
      <c r="AT162" s="408"/>
      <c r="AU162" s="408"/>
      <c r="AV162" s="408"/>
      <c r="AW162" s="405"/>
      <c r="AX162" s="405"/>
      <c r="AY162" s="354"/>
      <c r="AZ162" s="305"/>
      <c r="BA162" s="305"/>
    </row>
    <row r="163" spans="1:53" s="118" customFormat="1" ht="44.25" customHeight="1" x14ac:dyDescent="0.35">
      <c r="A163" s="78"/>
      <c r="B163" s="548"/>
      <c r="C163" s="548"/>
      <c r="D163" s="548"/>
      <c r="E163" s="548"/>
      <c r="F163" s="548"/>
      <c r="G163" s="548"/>
      <c r="H163" s="548"/>
      <c r="I163" s="548"/>
      <c r="J163" s="548"/>
      <c r="K163" s="548"/>
      <c r="L163" s="548"/>
      <c r="M163" s="548"/>
      <c r="N163" s="548"/>
      <c r="O163" s="548"/>
      <c r="P163" s="548"/>
      <c r="Q163" s="548"/>
      <c r="R163" s="548"/>
      <c r="T163" s="78"/>
      <c r="U163" s="78"/>
      <c r="V163" s="78"/>
      <c r="W163" s="78"/>
      <c r="X163" s="78"/>
      <c r="Y163" s="78"/>
      <c r="Z163" s="78"/>
      <c r="AA163" s="78"/>
      <c r="AB163" s="78"/>
      <c r="AC163" s="78"/>
      <c r="AD163" s="78"/>
      <c r="AE163" s="78"/>
      <c r="AF163" s="78"/>
      <c r="AG163" s="78"/>
      <c r="AH163" s="78"/>
      <c r="AI163" s="78"/>
      <c r="AJ163" s="243"/>
      <c r="AK163" s="398"/>
      <c r="AL163" s="398"/>
      <c r="AM163" s="398"/>
      <c r="AN163" s="398"/>
      <c r="AO163" s="398"/>
      <c r="AP163" s="398"/>
      <c r="AQ163" s="398"/>
      <c r="AR163" s="398"/>
      <c r="AS163" s="398"/>
      <c r="AT163" s="408"/>
      <c r="AU163" s="408"/>
      <c r="AV163" s="408"/>
      <c r="AW163" s="405"/>
      <c r="AX163" s="405"/>
      <c r="AY163" s="354"/>
      <c r="AZ163" s="305"/>
      <c r="BA163" s="305"/>
    </row>
    <row r="164" spans="1:53" s="118" customFormat="1" ht="44.25" customHeight="1" x14ac:dyDescent="0.35">
      <c r="A164" s="78"/>
      <c r="B164" s="654" t="s">
        <v>449</v>
      </c>
      <c r="C164" s="654"/>
      <c r="D164" s="654"/>
      <c r="E164" s="654"/>
      <c r="F164" s="654"/>
      <c r="G164" s="654"/>
      <c r="H164" s="654"/>
      <c r="I164" s="654"/>
      <c r="J164" s="654"/>
      <c r="K164" s="654"/>
      <c r="L164" s="654"/>
      <c r="M164" s="654"/>
      <c r="N164" s="654"/>
      <c r="O164" s="654"/>
      <c r="P164" s="654"/>
      <c r="Q164" s="654"/>
      <c r="R164" s="654"/>
      <c r="S164" s="654"/>
      <c r="T164" s="78"/>
      <c r="U164" s="78"/>
      <c r="V164" s="78"/>
      <c r="W164" s="78"/>
      <c r="X164" s="78"/>
      <c r="Y164" s="78"/>
      <c r="Z164" s="78"/>
      <c r="AA164" s="78"/>
      <c r="AB164" s="78"/>
      <c r="AC164" s="78"/>
      <c r="AD164" s="78"/>
      <c r="AE164" s="78"/>
      <c r="AF164" s="78"/>
      <c r="AG164" s="78"/>
      <c r="AH164" s="78"/>
      <c r="AI164" s="78"/>
      <c r="AJ164" s="243"/>
      <c r="AK164" s="398"/>
      <c r="AL164" s="398"/>
      <c r="AM164" s="398"/>
      <c r="AN164" s="398"/>
      <c r="AO164" s="398"/>
      <c r="AP164" s="398"/>
      <c r="AQ164" s="398"/>
      <c r="AR164" s="398"/>
      <c r="AS164" s="398"/>
      <c r="AT164" s="408"/>
      <c r="AU164" s="408"/>
      <c r="AV164" s="408"/>
      <c r="AW164" s="405"/>
      <c r="AX164" s="405"/>
      <c r="AY164" s="354"/>
      <c r="AZ164" s="305"/>
      <c r="BA164" s="305"/>
    </row>
    <row r="165" spans="1:53" s="118" customFormat="1" ht="44.25" customHeight="1" x14ac:dyDescent="0.5">
      <c r="A165" s="78"/>
      <c r="C165" s="168" t="str">
        <f>"Évaluation générale = "&amp;TEXT(R329,"0%")</f>
        <v>Évaluation générale = 0%</v>
      </c>
      <c r="D165" s="169"/>
      <c r="L165" s="169"/>
      <c r="M165" s="143"/>
      <c r="T165" s="78"/>
      <c r="U165" s="78"/>
      <c r="V165" s="78"/>
      <c r="W165" s="78"/>
      <c r="X165" s="78"/>
      <c r="Y165" s="78"/>
      <c r="Z165" s="78"/>
      <c r="AA165" s="78"/>
      <c r="AB165" s="78"/>
      <c r="AC165" s="78"/>
      <c r="AD165" s="78"/>
      <c r="AE165" s="78"/>
      <c r="AF165" s="78"/>
      <c r="AG165" s="78"/>
      <c r="AH165" s="78"/>
      <c r="AI165" s="78"/>
      <c r="AJ165" s="243"/>
      <c r="AK165" s="398"/>
      <c r="AL165" s="398"/>
      <c r="AM165" s="398"/>
      <c r="AN165" s="398"/>
      <c r="AO165" s="398"/>
      <c r="AP165" s="398"/>
      <c r="AQ165" s="398"/>
      <c r="AR165" s="398"/>
      <c r="AS165" s="398"/>
      <c r="AT165" s="408"/>
      <c r="AU165" s="408"/>
      <c r="AV165" s="408"/>
      <c r="AW165" s="405"/>
      <c r="AX165" s="405"/>
      <c r="AY165" s="354"/>
      <c r="AZ165" s="305"/>
      <c r="BA165" s="305"/>
    </row>
    <row r="166" spans="1:53" s="118" customFormat="1" ht="44.25" customHeight="1" x14ac:dyDescent="0.5">
      <c r="A166" s="78"/>
      <c r="C166" s="170"/>
      <c r="D166" s="169"/>
      <c r="T166" s="78"/>
      <c r="U166" s="78"/>
      <c r="V166" s="78"/>
      <c r="W166" s="78"/>
      <c r="X166" s="78"/>
      <c r="Y166" s="78"/>
      <c r="Z166" s="78"/>
      <c r="AA166" s="78"/>
      <c r="AB166" s="78"/>
      <c r="AC166" s="78"/>
      <c r="AD166" s="78"/>
      <c r="AE166" s="78"/>
      <c r="AF166" s="78"/>
      <c r="AG166" s="78"/>
      <c r="AH166" s="78"/>
      <c r="AI166" s="78"/>
      <c r="AJ166" s="243"/>
      <c r="AK166" s="398"/>
      <c r="AL166" s="398"/>
      <c r="AM166" s="398"/>
      <c r="AN166" s="398"/>
      <c r="AO166" s="398"/>
      <c r="AP166" s="398"/>
      <c r="AQ166" s="398"/>
      <c r="AR166" s="398"/>
      <c r="AS166" s="398"/>
      <c r="AT166" s="408"/>
      <c r="AU166" s="408"/>
      <c r="AV166" s="408"/>
      <c r="AW166" s="405"/>
      <c r="AX166" s="405"/>
      <c r="AY166" s="354"/>
      <c r="AZ166" s="305"/>
      <c r="BA166" s="305"/>
    </row>
    <row r="167" spans="1:53" s="118" customFormat="1" ht="44.25" customHeight="1" x14ac:dyDescent="0.5">
      <c r="A167" s="78"/>
      <c r="C167" s="168" t="str">
        <f>"Évaluation générale, focus sur les critères obligatoires = "&amp;TEXT(R376,"0%")</f>
        <v>Évaluation générale, focus sur les critères obligatoires = 0%</v>
      </c>
      <c r="D167" s="169"/>
      <c r="T167" s="78"/>
      <c r="U167" s="78"/>
      <c r="V167" s="78"/>
      <c r="W167" s="78"/>
      <c r="X167" s="78"/>
      <c r="Y167" s="78"/>
      <c r="Z167" s="78"/>
      <c r="AA167" s="78"/>
      <c r="AB167" s="78"/>
      <c r="AC167" s="78"/>
      <c r="AD167" s="78"/>
      <c r="AE167" s="78"/>
      <c r="AF167" s="78"/>
      <c r="AG167" s="78"/>
      <c r="AH167" s="78"/>
      <c r="AI167" s="78"/>
      <c r="AJ167" s="243"/>
      <c r="AK167" s="398"/>
      <c r="AL167" s="398"/>
      <c r="AM167" s="398"/>
      <c r="AN167" s="398"/>
      <c r="AO167" s="398"/>
      <c r="AP167" s="398"/>
      <c r="AQ167" s="398"/>
      <c r="AR167" s="398"/>
      <c r="AS167" s="398"/>
      <c r="AT167" s="408"/>
      <c r="AU167" s="408"/>
      <c r="AV167" s="408"/>
      <c r="AW167" s="405"/>
      <c r="AX167" s="405"/>
      <c r="AY167" s="354"/>
      <c r="AZ167" s="305"/>
      <c r="BA167" s="305"/>
    </row>
    <row r="168" spans="1:53" s="118" customFormat="1" ht="33.75" customHeight="1" x14ac:dyDescent="0.5">
      <c r="A168" s="78"/>
      <c r="C168" s="170"/>
      <c r="D168" s="169"/>
      <c r="T168" s="78"/>
      <c r="U168" s="78"/>
      <c r="V168" s="78"/>
      <c r="W168" s="78"/>
      <c r="X168" s="78"/>
      <c r="Y168" s="78"/>
      <c r="Z168" s="78"/>
      <c r="AA168" s="78"/>
      <c r="AB168" s="78"/>
      <c r="AC168" s="78"/>
      <c r="AD168" s="78"/>
      <c r="AE168" s="78"/>
      <c r="AF168" s="78"/>
      <c r="AG168" s="78"/>
      <c r="AH168" s="78"/>
      <c r="AI168" s="78"/>
      <c r="AJ168" s="243"/>
      <c r="AK168" s="398"/>
      <c r="AL168" s="398"/>
      <c r="AM168" s="398"/>
      <c r="AN168" s="398"/>
      <c r="AO168" s="398"/>
      <c r="AP168" s="398"/>
      <c r="AQ168" s="398"/>
      <c r="AR168" s="398"/>
      <c r="AS168" s="398"/>
      <c r="AT168" s="408"/>
      <c r="AU168" s="408"/>
      <c r="AV168" s="408"/>
      <c r="AW168" s="405"/>
      <c r="AX168" s="405"/>
      <c r="AY168" s="354"/>
      <c r="AZ168" s="305"/>
      <c r="BA168" s="305"/>
    </row>
    <row r="169" spans="1:53" s="118" customFormat="1" ht="18.75" customHeight="1" x14ac:dyDescent="0.45">
      <c r="A169" s="78"/>
      <c r="D169" s="169"/>
      <c r="T169" s="78"/>
      <c r="U169" s="78"/>
      <c r="V169" s="78"/>
      <c r="W169" s="78"/>
      <c r="X169" s="78"/>
      <c r="Y169" s="78"/>
      <c r="Z169" s="78"/>
      <c r="AA169" s="78"/>
      <c r="AB169" s="78"/>
      <c r="AC169" s="78"/>
      <c r="AD169" s="78"/>
      <c r="AE169" s="78"/>
      <c r="AF169" s="78"/>
      <c r="AG169" s="78"/>
      <c r="AH169" s="78"/>
      <c r="AI169" s="78"/>
      <c r="AJ169" s="243"/>
      <c r="AK169" s="398"/>
      <c r="AL169" s="398"/>
      <c r="AM169" s="398"/>
      <c r="AN169" s="398"/>
      <c r="AO169" s="398"/>
      <c r="AP169" s="398"/>
      <c r="AQ169" s="398"/>
      <c r="AR169" s="398"/>
      <c r="AS169" s="398"/>
      <c r="AT169" s="408"/>
      <c r="AU169" s="408"/>
      <c r="AV169" s="408"/>
      <c r="AW169" s="405"/>
      <c r="AX169" s="405"/>
      <c r="AY169" s="354"/>
      <c r="AZ169" s="305"/>
      <c r="BA169" s="305"/>
    </row>
    <row r="170" spans="1:53" s="118" customFormat="1" ht="18.75" customHeight="1" x14ac:dyDescent="0.35">
      <c r="A170" s="78"/>
      <c r="T170" s="78"/>
      <c r="U170" s="78"/>
      <c r="V170" s="78"/>
      <c r="W170" s="78"/>
      <c r="X170" s="78"/>
      <c r="Y170" s="78"/>
      <c r="Z170" s="78"/>
      <c r="AA170" s="78"/>
      <c r="AB170" s="78"/>
      <c r="AC170" s="78"/>
      <c r="AD170" s="78"/>
      <c r="AE170" s="78"/>
      <c r="AF170" s="78"/>
      <c r="AG170" s="78"/>
      <c r="AH170" s="78"/>
      <c r="AI170" s="78"/>
      <c r="AJ170" s="243"/>
      <c r="AK170" s="398"/>
      <c r="AL170" s="398"/>
      <c r="AM170" s="398"/>
      <c r="AN170" s="398"/>
      <c r="AO170" s="398"/>
      <c r="AP170" s="398"/>
      <c r="AQ170" s="398"/>
      <c r="AR170" s="398"/>
      <c r="AS170" s="398"/>
      <c r="AT170" s="408"/>
      <c r="AU170" s="408"/>
      <c r="AV170" s="408"/>
      <c r="AW170" s="405"/>
      <c r="AX170" s="405"/>
      <c r="AY170" s="354"/>
      <c r="AZ170" s="305"/>
      <c r="BA170" s="305"/>
    </row>
    <row r="171" spans="1:53" s="118" customFormat="1" ht="27" customHeight="1" x14ac:dyDescent="0.45">
      <c r="A171" s="78"/>
      <c r="B171" s="143"/>
      <c r="C171" s="143"/>
      <c r="D171" s="143"/>
      <c r="E171" s="143"/>
      <c r="F171" s="143"/>
      <c r="G171" s="143"/>
      <c r="H171" s="143"/>
      <c r="I171" s="143"/>
      <c r="J171" s="143"/>
      <c r="T171" s="78"/>
      <c r="U171" s="78"/>
      <c r="V171" s="78"/>
      <c r="W171" s="78"/>
      <c r="X171" s="78"/>
      <c r="Y171" s="78"/>
      <c r="Z171" s="78"/>
      <c r="AA171" s="78"/>
      <c r="AB171" s="78"/>
      <c r="AC171" s="78"/>
      <c r="AD171" s="78"/>
      <c r="AE171" s="78"/>
      <c r="AF171" s="78"/>
      <c r="AG171" s="78"/>
      <c r="AH171" s="78"/>
      <c r="AI171" s="78"/>
      <c r="AJ171" s="243"/>
      <c r="AK171" s="398"/>
      <c r="AL171" s="398"/>
      <c r="AM171" s="398"/>
      <c r="AN171" s="398"/>
      <c r="AO171" s="398"/>
      <c r="AP171" s="398"/>
      <c r="AQ171" s="398"/>
      <c r="AR171" s="398"/>
      <c r="AS171" s="398"/>
      <c r="AT171" s="408"/>
      <c r="AU171" s="408"/>
      <c r="AV171" s="408"/>
      <c r="AW171" s="405"/>
      <c r="AX171" s="405"/>
      <c r="AY171" s="354"/>
      <c r="AZ171" s="305"/>
      <c r="BA171" s="305"/>
    </row>
    <row r="172" spans="1:53" s="118" customFormat="1" ht="18.75" customHeight="1" x14ac:dyDescent="0.35">
      <c r="A172" s="78"/>
      <c r="S172" s="78"/>
      <c r="T172" s="78"/>
      <c r="U172" s="78"/>
      <c r="V172" s="78"/>
      <c r="W172" s="78"/>
      <c r="X172" s="78"/>
      <c r="Y172" s="78"/>
      <c r="Z172" s="78"/>
      <c r="AA172" s="78"/>
      <c r="AB172" s="78"/>
      <c r="AC172" s="78"/>
      <c r="AD172" s="78"/>
      <c r="AE172" s="78"/>
      <c r="AF172" s="78"/>
      <c r="AG172" s="78"/>
      <c r="AH172" s="78"/>
      <c r="AI172" s="78"/>
      <c r="AJ172" s="243"/>
      <c r="AK172" s="398"/>
      <c r="AL172" s="398"/>
      <c r="AM172" s="398"/>
      <c r="AN172" s="398"/>
      <c r="AO172" s="398"/>
      <c r="AP172" s="398"/>
      <c r="AQ172" s="398"/>
      <c r="AR172" s="398"/>
      <c r="AS172" s="398"/>
      <c r="AT172" s="408"/>
      <c r="AU172" s="408"/>
      <c r="AV172" s="408"/>
      <c r="AW172" s="405"/>
      <c r="AX172" s="405"/>
      <c r="AY172" s="354"/>
      <c r="AZ172" s="305"/>
      <c r="BA172" s="305"/>
    </row>
    <row r="173" spans="1:53" ht="38.25" customHeight="1" x14ac:dyDescent="0.25">
      <c r="B173" s="549" t="s">
        <v>340</v>
      </c>
      <c r="C173" s="549"/>
      <c r="D173" s="549"/>
      <c r="E173" s="549"/>
      <c r="F173" s="549"/>
      <c r="G173" s="549"/>
      <c r="H173" s="549"/>
      <c r="I173" s="549"/>
      <c r="J173" s="549"/>
      <c r="K173" s="549"/>
      <c r="L173" s="549"/>
      <c r="M173" s="549"/>
      <c r="N173" s="549"/>
      <c r="O173" s="549"/>
      <c r="P173" s="549"/>
      <c r="Q173" s="549"/>
      <c r="R173" s="549"/>
      <c r="S173" s="549"/>
      <c r="T173" s="122"/>
      <c r="U173" s="122"/>
      <c r="V173" s="122"/>
      <c r="W173" s="122"/>
      <c r="X173" s="122"/>
      <c r="Y173" s="122"/>
      <c r="Z173" s="122"/>
      <c r="AA173" s="122"/>
      <c r="AB173" s="122"/>
      <c r="AC173" s="122"/>
      <c r="AD173" s="122"/>
      <c r="AE173" s="122"/>
      <c r="AF173" s="122"/>
      <c r="AG173" s="122"/>
      <c r="AH173" s="122"/>
      <c r="AI173" s="122"/>
      <c r="AJ173" s="401"/>
      <c r="AK173" s="402"/>
      <c r="AL173" s="402"/>
    </row>
    <row r="174" spans="1:53" ht="19.149999999999999" customHeight="1" x14ac:dyDescent="0.25">
      <c r="B174" s="653"/>
      <c r="C174" s="653"/>
      <c r="D174" s="653"/>
      <c r="E174" s="653"/>
      <c r="F174" s="653"/>
      <c r="G174" s="653"/>
      <c r="H174" s="653"/>
      <c r="I174" s="653"/>
      <c r="J174" s="653"/>
      <c r="K174" s="653"/>
      <c r="L174" s="653"/>
      <c r="M174" s="653"/>
      <c r="N174" s="653"/>
      <c r="O174" s="653"/>
      <c r="P174" s="653"/>
      <c r="Q174" s="653"/>
      <c r="R174" s="653"/>
      <c r="S174" s="653"/>
      <c r="T174" s="122"/>
      <c r="U174" s="122"/>
      <c r="V174" s="122"/>
      <c r="W174" s="122"/>
      <c r="X174" s="122"/>
      <c r="Y174" s="122"/>
      <c r="Z174" s="122"/>
      <c r="AA174" s="122"/>
      <c r="AB174" s="122"/>
      <c r="AC174" s="122"/>
      <c r="AD174" s="122"/>
      <c r="AE174" s="122"/>
      <c r="AF174" s="122"/>
      <c r="AG174" s="122"/>
      <c r="AH174" s="122"/>
      <c r="AI174" s="122"/>
      <c r="AJ174" s="401"/>
      <c r="AK174" s="402"/>
      <c r="AL174" s="402"/>
    </row>
    <row r="175" spans="1:53" s="118" customFormat="1" ht="26.25" customHeight="1" x14ac:dyDescent="0.4">
      <c r="A175" s="78"/>
      <c r="C175" s="171" t="s">
        <v>341</v>
      </c>
      <c r="T175" s="78"/>
      <c r="U175" s="78"/>
      <c r="V175" s="78"/>
      <c r="W175" s="78"/>
      <c r="X175" s="78"/>
      <c r="Y175" s="78"/>
      <c r="Z175" s="78"/>
      <c r="AA175" s="78"/>
      <c r="AB175" s="78"/>
      <c r="AC175" s="78"/>
      <c r="AD175" s="78"/>
      <c r="AE175" s="78"/>
      <c r="AF175" s="78"/>
      <c r="AG175" s="78"/>
      <c r="AH175" s="78"/>
      <c r="AI175" s="78"/>
      <c r="AJ175" s="243"/>
      <c r="AK175" s="398"/>
      <c r="AL175" s="398"/>
      <c r="AM175" s="398"/>
      <c r="AN175" s="398"/>
      <c r="AO175" s="398"/>
      <c r="AP175" s="398"/>
      <c r="AQ175" s="398"/>
      <c r="AR175" s="398"/>
      <c r="AS175" s="398"/>
      <c r="AT175" s="408"/>
      <c r="AU175" s="408"/>
      <c r="AV175" s="408"/>
      <c r="AW175" s="405"/>
      <c r="AX175" s="405"/>
      <c r="AY175" s="354"/>
      <c r="AZ175" s="305"/>
      <c r="BA175" s="305"/>
    </row>
    <row r="176" spans="1:53" s="118" customFormat="1" ht="25.5" customHeight="1" x14ac:dyDescent="0.4">
      <c r="A176" s="78"/>
      <c r="C176" s="171" t="s">
        <v>342</v>
      </c>
      <c r="T176" s="78"/>
      <c r="U176" s="78"/>
      <c r="V176" s="78"/>
      <c r="W176" s="78"/>
      <c r="X176" s="78"/>
      <c r="Y176" s="78"/>
      <c r="Z176" s="78"/>
      <c r="AA176" s="78"/>
      <c r="AB176" s="78"/>
      <c r="AC176" s="78"/>
      <c r="AD176" s="78"/>
      <c r="AE176" s="78"/>
      <c r="AF176" s="78"/>
      <c r="AG176" s="78"/>
      <c r="AH176" s="78"/>
      <c r="AI176" s="78"/>
      <c r="AJ176" s="243"/>
      <c r="AK176" s="398"/>
      <c r="AL176" s="398"/>
      <c r="AM176" s="398"/>
      <c r="AN176" s="398"/>
      <c r="AO176" s="398"/>
      <c r="AP176" s="398"/>
      <c r="AQ176" s="398"/>
      <c r="AR176" s="398"/>
      <c r="AS176" s="398"/>
      <c r="AT176" s="408"/>
      <c r="AU176" s="408"/>
      <c r="AV176" s="408"/>
      <c r="AW176" s="405"/>
      <c r="AX176" s="405"/>
      <c r="AY176" s="354"/>
      <c r="AZ176" s="305"/>
      <c r="BA176" s="305"/>
    </row>
    <row r="177" spans="1:53" s="118" customFormat="1" ht="25.5" customHeight="1" x14ac:dyDescent="0.35">
      <c r="A177" s="78"/>
      <c r="T177" s="78"/>
      <c r="U177" s="78"/>
      <c r="V177" s="78"/>
      <c r="W177" s="78"/>
      <c r="X177" s="78"/>
      <c r="Y177" s="78"/>
      <c r="Z177" s="78"/>
      <c r="AA177" s="78"/>
      <c r="AB177" s="78"/>
      <c r="AC177" s="78"/>
      <c r="AD177" s="78"/>
      <c r="AE177" s="78"/>
      <c r="AF177" s="78"/>
      <c r="AG177" s="78"/>
      <c r="AH177" s="78"/>
      <c r="AI177" s="78"/>
      <c r="AJ177" s="243"/>
      <c r="AK177" s="398"/>
      <c r="AL177" s="398"/>
      <c r="AM177" s="398"/>
      <c r="AN177" s="398"/>
      <c r="AO177" s="398"/>
      <c r="AP177" s="398"/>
      <c r="AQ177" s="398"/>
      <c r="AR177" s="398"/>
      <c r="AS177" s="398"/>
      <c r="AT177" s="408"/>
      <c r="AU177" s="408"/>
      <c r="AV177" s="408"/>
      <c r="AW177" s="405"/>
      <c r="AX177" s="405"/>
      <c r="AY177" s="354"/>
      <c r="AZ177" s="305"/>
      <c r="BA177" s="305"/>
    </row>
    <row r="178" spans="1:53" s="118" customFormat="1" ht="25.5" customHeight="1" x14ac:dyDescent="0.35">
      <c r="A178" s="78"/>
      <c r="T178" s="78"/>
      <c r="U178" s="78"/>
      <c r="V178" s="78"/>
      <c r="W178" s="78"/>
      <c r="X178" s="78"/>
      <c r="Y178" s="78"/>
      <c r="Z178" s="78"/>
      <c r="AA178" s="78"/>
      <c r="AB178" s="78"/>
      <c r="AC178" s="78"/>
      <c r="AD178" s="78"/>
      <c r="AE178" s="78"/>
      <c r="AF178" s="78"/>
      <c r="AG178" s="78"/>
      <c r="AH178" s="78"/>
      <c r="AI178" s="78"/>
      <c r="AJ178" s="243"/>
      <c r="AK178" s="398"/>
      <c r="AL178" s="398"/>
      <c r="AM178" s="398"/>
      <c r="AN178" s="398"/>
      <c r="AO178" s="398"/>
      <c r="AP178" s="398"/>
      <c r="AQ178" s="398"/>
      <c r="AR178" s="398"/>
      <c r="AS178" s="398"/>
      <c r="AT178" s="408"/>
      <c r="AU178" s="408"/>
      <c r="AV178" s="408"/>
      <c r="AW178" s="405"/>
      <c r="AX178" s="405"/>
      <c r="AY178" s="354"/>
      <c r="AZ178" s="305"/>
      <c r="BA178" s="305"/>
    </row>
    <row r="179" spans="1:53" s="118" customFormat="1" ht="25.5" customHeight="1" x14ac:dyDescent="0.35">
      <c r="A179" s="78"/>
      <c r="T179" s="78"/>
      <c r="U179" s="78"/>
      <c r="V179" s="78"/>
      <c r="W179" s="78"/>
      <c r="X179" s="78"/>
      <c r="Y179" s="78"/>
      <c r="Z179" s="78"/>
      <c r="AA179" s="78"/>
      <c r="AB179" s="78"/>
      <c r="AC179" s="78"/>
      <c r="AD179" s="78"/>
      <c r="AE179" s="78"/>
      <c r="AF179" s="78"/>
      <c r="AG179" s="78"/>
      <c r="AH179" s="78"/>
      <c r="AI179" s="78"/>
      <c r="AJ179" s="243"/>
      <c r="AK179" s="398"/>
      <c r="AL179" s="398"/>
      <c r="AM179" s="398"/>
      <c r="AN179" s="398"/>
      <c r="AO179" s="398"/>
      <c r="AP179" s="398"/>
      <c r="AQ179" s="398"/>
      <c r="AR179" s="398"/>
      <c r="AS179" s="398"/>
      <c r="AT179" s="408"/>
      <c r="AU179" s="408"/>
      <c r="AV179" s="408"/>
      <c r="AW179" s="405"/>
      <c r="AX179" s="405"/>
      <c r="AY179" s="354"/>
      <c r="AZ179" s="305"/>
      <c r="BA179" s="305"/>
    </row>
    <row r="180" spans="1:53" s="118" customFormat="1" ht="25.5" customHeight="1" x14ac:dyDescent="0.35">
      <c r="A180" s="78"/>
      <c r="T180" s="78"/>
      <c r="U180" s="78"/>
      <c r="V180" s="78"/>
      <c r="W180" s="78"/>
      <c r="X180" s="78"/>
      <c r="Y180" s="78"/>
      <c r="Z180" s="78"/>
      <c r="AA180" s="78"/>
      <c r="AB180" s="78"/>
      <c r="AC180" s="78"/>
      <c r="AD180" s="78"/>
      <c r="AE180" s="78"/>
      <c r="AF180" s="78"/>
      <c r="AG180" s="78"/>
      <c r="AH180" s="78"/>
      <c r="AI180" s="78"/>
      <c r="AJ180" s="243"/>
      <c r="AK180" s="398"/>
      <c r="AL180" s="398"/>
      <c r="AM180" s="398"/>
      <c r="AN180" s="398"/>
      <c r="AO180" s="398"/>
      <c r="AP180" s="398"/>
      <c r="AQ180" s="398"/>
      <c r="AR180" s="398"/>
      <c r="AS180" s="398"/>
      <c r="AT180" s="408"/>
      <c r="AU180" s="408"/>
      <c r="AV180" s="408"/>
      <c r="AW180" s="405"/>
      <c r="AX180" s="405"/>
      <c r="AY180" s="354"/>
      <c r="AZ180" s="305"/>
      <c r="BA180" s="305"/>
    </row>
    <row r="181" spans="1:53" s="118" customFormat="1" ht="25.5" customHeight="1" x14ac:dyDescent="0.35">
      <c r="A181" s="78"/>
      <c r="T181" s="78"/>
      <c r="U181" s="78"/>
      <c r="V181" s="78"/>
      <c r="W181" s="78"/>
      <c r="X181" s="78"/>
      <c r="Y181" s="78"/>
      <c r="Z181" s="78"/>
      <c r="AA181" s="78"/>
      <c r="AB181" s="78"/>
      <c r="AC181" s="78"/>
      <c r="AD181" s="78"/>
      <c r="AE181" s="78"/>
      <c r="AF181" s="78"/>
      <c r="AG181" s="78"/>
      <c r="AH181" s="78"/>
      <c r="AI181" s="78"/>
      <c r="AJ181" s="243"/>
      <c r="AK181" s="398"/>
      <c r="AL181" s="398"/>
      <c r="AM181" s="398"/>
      <c r="AN181" s="398"/>
      <c r="AO181" s="398"/>
      <c r="AP181" s="398"/>
      <c r="AQ181" s="398"/>
      <c r="AR181" s="398"/>
      <c r="AS181" s="398"/>
      <c r="AT181" s="408"/>
      <c r="AU181" s="408"/>
      <c r="AV181" s="408"/>
      <c r="AW181" s="405"/>
      <c r="AX181" s="405"/>
      <c r="AY181" s="354"/>
      <c r="AZ181" s="305"/>
      <c r="BA181" s="305"/>
    </row>
    <row r="182" spans="1:53" s="118" customFormat="1" ht="25.5" customHeight="1" x14ac:dyDescent="0.35">
      <c r="A182" s="78"/>
      <c r="T182" s="78"/>
      <c r="U182" s="78"/>
      <c r="V182" s="78"/>
      <c r="W182" s="78"/>
      <c r="X182" s="78"/>
      <c r="Y182" s="78"/>
      <c r="Z182" s="78"/>
      <c r="AA182" s="78"/>
      <c r="AB182" s="78"/>
      <c r="AC182" s="78"/>
      <c r="AD182" s="78"/>
      <c r="AE182" s="78"/>
      <c r="AF182" s="78"/>
      <c r="AG182" s="78"/>
      <c r="AH182" s="78"/>
      <c r="AI182" s="78"/>
      <c r="AJ182" s="243"/>
      <c r="AK182" s="398"/>
      <c r="AL182" s="398"/>
      <c r="AM182" s="398"/>
      <c r="AN182" s="398"/>
      <c r="AO182" s="398"/>
      <c r="AP182" s="398"/>
      <c r="AQ182" s="398"/>
      <c r="AR182" s="398"/>
      <c r="AS182" s="398"/>
      <c r="AT182" s="408"/>
      <c r="AU182" s="408"/>
      <c r="AV182" s="408"/>
      <c r="AW182" s="405"/>
      <c r="AX182" s="405"/>
      <c r="AY182" s="354"/>
      <c r="AZ182" s="305"/>
      <c r="BA182" s="305"/>
    </row>
    <row r="183" spans="1:53" s="118" customFormat="1" ht="25.5" customHeight="1" x14ac:dyDescent="0.35">
      <c r="A183" s="78"/>
      <c r="T183" s="78"/>
      <c r="U183" s="78"/>
      <c r="V183" s="78"/>
      <c r="W183" s="78"/>
      <c r="X183" s="78"/>
      <c r="Y183" s="78"/>
      <c r="Z183" s="78"/>
      <c r="AA183" s="78"/>
      <c r="AB183" s="78"/>
      <c r="AC183" s="78"/>
      <c r="AD183" s="78"/>
      <c r="AE183" s="78"/>
      <c r="AF183" s="78"/>
      <c r="AG183" s="78"/>
      <c r="AH183" s="78"/>
      <c r="AI183" s="78"/>
      <c r="AJ183" s="243"/>
      <c r="AK183" s="398"/>
      <c r="AL183" s="398"/>
      <c r="AM183" s="398"/>
      <c r="AN183" s="398"/>
      <c r="AO183" s="398"/>
      <c r="AP183" s="398"/>
      <c r="AQ183" s="398"/>
      <c r="AR183" s="398"/>
      <c r="AS183" s="398"/>
      <c r="AT183" s="408"/>
      <c r="AU183" s="408"/>
      <c r="AV183" s="408"/>
      <c r="AW183" s="405"/>
      <c r="AX183" s="405"/>
      <c r="AY183" s="354"/>
      <c r="AZ183" s="305"/>
      <c r="BA183" s="305"/>
    </row>
    <row r="184" spans="1:53" s="118" customFormat="1" ht="25.5" customHeight="1" x14ac:dyDescent="0.35">
      <c r="A184" s="78"/>
      <c r="T184" s="78"/>
      <c r="U184" s="78"/>
      <c r="V184" s="78"/>
      <c r="W184" s="78"/>
      <c r="X184" s="78"/>
      <c r="Y184" s="78"/>
      <c r="Z184" s="78"/>
      <c r="AA184" s="78"/>
      <c r="AB184" s="78"/>
      <c r="AC184" s="78"/>
      <c r="AD184" s="78"/>
      <c r="AE184" s="78"/>
      <c r="AF184" s="78"/>
      <c r="AG184" s="78"/>
      <c r="AH184" s="78"/>
      <c r="AI184" s="78"/>
      <c r="AJ184" s="243"/>
      <c r="AK184" s="410" t="s">
        <v>152</v>
      </c>
      <c r="AL184" s="410"/>
      <c r="AM184" s="398"/>
      <c r="AN184" s="398"/>
      <c r="AO184" s="398"/>
      <c r="AP184" s="398"/>
      <c r="AQ184" s="398"/>
      <c r="AR184" s="398"/>
      <c r="AS184" s="398"/>
      <c r="AT184" s="408"/>
      <c r="AU184" s="408"/>
      <c r="AV184" s="408"/>
      <c r="AW184" s="405"/>
      <c r="AX184" s="405"/>
      <c r="AY184" s="354"/>
      <c r="AZ184" s="305"/>
      <c r="BA184" s="305"/>
    </row>
    <row r="185" spans="1:53" s="118" customFormat="1" ht="25.5" customHeight="1" x14ac:dyDescent="0.35">
      <c r="A185" s="78"/>
      <c r="T185" s="78"/>
      <c r="U185" s="78"/>
      <c r="V185" s="78"/>
      <c r="W185" s="78"/>
      <c r="X185" s="78"/>
      <c r="Y185" s="78"/>
      <c r="Z185" s="78"/>
      <c r="AA185" s="78"/>
      <c r="AB185" s="78"/>
      <c r="AC185" s="78"/>
      <c r="AD185" s="78"/>
      <c r="AE185" s="78"/>
      <c r="AF185" s="78"/>
      <c r="AG185" s="78"/>
      <c r="AH185" s="78"/>
      <c r="AI185" s="78"/>
      <c r="AJ185" s="243"/>
      <c r="AK185" s="398" t="s">
        <v>141</v>
      </c>
      <c r="AL185" s="398"/>
      <c r="AM185" s="398">
        <f>L288</f>
        <v>0</v>
      </c>
      <c r="AN185" s="398" t="str">
        <f>M288</f>
        <v>oui</v>
      </c>
      <c r="AO185" s="398" t="str">
        <f>N288</f>
        <v>non</v>
      </c>
      <c r="AP185" s="398" t="str">
        <f>O288</f>
        <v>partiel</v>
      </c>
      <c r="AQ185" s="398" t="str">
        <f t="shared" ref="AQ185" si="1">P288</f>
        <v>non applicable</v>
      </c>
      <c r="AR185" s="398" t="s">
        <v>137</v>
      </c>
      <c r="AS185" s="398" t="s">
        <v>154</v>
      </c>
      <c r="AT185" s="398" t="str">
        <f>R287</f>
        <v>Évaluation</v>
      </c>
      <c r="AU185" s="398" t="s">
        <v>153</v>
      </c>
      <c r="AV185" s="408"/>
      <c r="AW185" s="408"/>
      <c r="AX185" s="405"/>
      <c r="AY185" s="354"/>
      <c r="AZ185" s="305"/>
      <c r="BA185" s="305"/>
    </row>
    <row r="186" spans="1:53" s="118" customFormat="1" ht="25.5" customHeight="1" x14ac:dyDescent="0.35">
      <c r="A186" s="78"/>
      <c r="T186" s="78"/>
      <c r="U186" s="78"/>
      <c r="V186" s="78"/>
      <c r="W186" s="78"/>
      <c r="X186" s="78"/>
      <c r="Y186" s="78"/>
      <c r="Z186" s="78"/>
      <c r="AA186" s="78"/>
      <c r="AB186" s="78"/>
      <c r="AC186" s="78"/>
      <c r="AD186" s="78"/>
      <c r="AE186" s="78"/>
      <c r="AF186" s="78"/>
      <c r="AG186" s="78"/>
      <c r="AH186" s="78"/>
      <c r="AI186" s="78"/>
      <c r="AJ186" s="243"/>
      <c r="AK186" s="398"/>
      <c r="AL186" s="398"/>
      <c r="AM186" s="398"/>
      <c r="AN186" s="398"/>
      <c r="AO186" s="398"/>
      <c r="AP186" s="398"/>
      <c r="AQ186" s="398"/>
      <c r="AR186" s="398"/>
      <c r="AS186" s="398"/>
      <c r="AT186" s="398"/>
      <c r="AU186" s="398"/>
      <c r="AV186" s="408"/>
      <c r="AW186" s="408"/>
      <c r="AX186" s="405"/>
      <c r="AY186" s="354"/>
      <c r="AZ186" s="305"/>
      <c r="BA186" s="305"/>
    </row>
    <row r="187" spans="1:53" s="118" customFormat="1" ht="25.5" customHeight="1" x14ac:dyDescent="0.35">
      <c r="A187" s="78"/>
      <c r="T187" s="78"/>
      <c r="U187" s="78"/>
      <c r="V187" s="78"/>
      <c r="W187" s="78"/>
      <c r="X187" s="78"/>
      <c r="Y187" s="78"/>
      <c r="Z187" s="78"/>
      <c r="AA187" s="78"/>
      <c r="AB187" s="78"/>
      <c r="AC187" s="78"/>
      <c r="AD187" s="78"/>
      <c r="AE187" s="78"/>
      <c r="AF187" s="78"/>
      <c r="AG187" s="78"/>
      <c r="AH187" s="78"/>
      <c r="AI187" s="78"/>
      <c r="AJ187" s="243"/>
      <c r="AK187" s="398"/>
      <c r="AL187" s="398"/>
      <c r="AM187" s="398"/>
      <c r="AN187" s="398"/>
      <c r="AO187" s="398"/>
      <c r="AP187" s="398"/>
      <c r="AQ187" s="398"/>
      <c r="AR187" s="398"/>
      <c r="AS187" s="398"/>
      <c r="AT187" s="398"/>
      <c r="AU187" s="398"/>
      <c r="AV187" s="408"/>
      <c r="AW187" s="408"/>
      <c r="AX187" s="405"/>
      <c r="AY187" s="354"/>
      <c r="AZ187" s="305"/>
      <c r="BA187" s="305"/>
    </row>
    <row r="188" spans="1:53" s="118" customFormat="1" ht="25.5" customHeight="1" x14ac:dyDescent="0.35">
      <c r="A188" s="78"/>
      <c r="T188" s="78"/>
      <c r="U188" s="78"/>
      <c r="V188" s="78"/>
      <c r="W188" s="78"/>
      <c r="X188" s="78"/>
      <c r="Y188" s="78"/>
      <c r="Z188" s="78"/>
      <c r="AA188" s="78"/>
      <c r="AB188" s="78"/>
      <c r="AC188" s="78"/>
      <c r="AD188" s="78"/>
      <c r="AE188" s="78"/>
      <c r="AF188" s="78"/>
      <c r="AG188" s="78"/>
      <c r="AH188" s="78"/>
      <c r="AI188" s="78"/>
      <c r="AJ188" s="243"/>
      <c r="AK188" s="398"/>
      <c r="AL188" s="398"/>
      <c r="AM188" s="398"/>
      <c r="AN188" s="398"/>
      <c r="AO188" s="398"/>
      <c r="AP188" s="398"/>
      <c r="AQ188" s="398"/>
      <c r="AR188" s="398"/>
      <c r="AS188" s="398"/>
      <c r="AT188" s="398"/>
      <c r="AU188" s="398"/>
      <c r="AV188" s="408"/>
      <c r="AW188" s="408"/>
      <c r="AX188" s="405"/>
      <c r="AY188" s="354"/>
      <c r="AZ188" s="305"/>
      <c r="BA188" s="305"/>
    </row>
    <row r="189" spans="1:53" s="118" customFormat="1" ht="18.75" customHeight="1" x14ac:dyDescent="0.35">
      <c r="A189" s="78"/>
      <c r="T189" s="78"/>
      <c r="U189" s="78"/>
      <c r="V189" s="78"/>
      <c r="W189" s="78"/>
      <c r="X189" s="78"/>
      <c r="Y189" s="78"/>
      <c r="Z189" s="78"/>
      <c r="AA189" s="78"/>
      <c r="AB189" s="78"/>
      <c r="AC189" s="78"/>
      <c r="AD189" s="78"/>
      <c r="AE189" s="78"/>
      <c r="AF189" s="78"/>
      <c r="AG189" s="78"/>
      <c r="AH189" s="78"/>
      <c r="AI189" s="78"/>
      <c r="AJ189" s="243"/>
      <c r="AK189" s="398"/>
      <c r="AL189" s="398"/>
      <c r="AM189" s="398"/>
      <c r="AN189" s="398"/>
      <c r="AO189" s="398"/>
      <c r="AP189" s="398"/>
      <c r="AQ189" s="398"/>
      <c r="AR189" s="398"/>
      <c r="AS189" s="398"/>
      <c r="AT189" s="398"/>
      <c r="AU189" s="398"/>
      <c r="AV189" s="408"/>
      <c r="AW189" s="408"/>
      <c r="AX189" s="405"/>
      <c r="AY189" s="354"/>
      <c r="AZ189" s="305"/>
      <c r="BA189" s="305"/>
    </row>
    <row r="190" spans="1:53" s="118" customFormat="1" ht="18.75" customHeight="1" x14ac:dyDescent="0.35">
      <c r="A190" s="78"/>
      <c r="T190" s="78"/>
      <c r="U190" s="78"/>
      <c r="V190" s="78"/>
      <c r="W190" s="78"/>
      <c r="X190" s="78"/>
      <c r="Y190" s="78"/>
      <c r="Z190" s="78"/>
      <c r="AA190" s="78"/>
      <c r="AB190" s="78"/>
      <c r="AC190" s="78"/>
      <c r="AD190" s="78"/>
      <c r="AE190" s="78"/>
      <c r="AF190" s="78"/>
      <c r="AG190" s="78"/>
      <c r="AH190" s="78"/>
      <c r="AI190" s="78"/>
      <c r="AJ190" s="243"/>
      <c r="AK190" s="398"/>
      <c r="AL190" s="398"/>
      <c r="AM190" s="398"/>
      <c r="AN190" s="398"/>
      <c r="AO190" s="398"/>
      <c r="AP190" s="398"/>
      <c r="AQ190" s="398"/>
      <c r="AR190" s="398"/>
      <c r="AS190" s="398"/>
      <c r="AT190" s="398"/>
      <c r="AU190" s="398"/>
      <c r="AV190" s="408"/>
      <c r="AW190" s="408"/>
      <c r="AX190" s="405"/>
      <c r="AY190" s="354"/>
      <c r="AZ190" s="305"/>
      <c r="BA190" s="305"/>
    </row>
    <row r="191" spans="1:53" s="118" customFormat="1" ht="18.75" customHeight="1" x14ac:dyDescent="0.35">
      <c r="A191" s="78"/>
      <c r="T191" s="78"/>
      <c r="U191" s="78"/>
      <c r="V191" s="78"/>
      <c r="W191" s="78"/>
      <c r="X191" s="78"/>
      <c r="Y191" s="78"/>
      <c r="Z191" s="78"/>
      <c r="AA191" s="78"/>
      <c r="AB191" s="78"/>
      <c r="AC191" s="78"/>
      <c r="AD191" s="78"/>
      <c r="AE191" s="78"/>
      <c r="AF191" s="78"/>
      <c r="AG191" s="78"/>
      <c r="AH191" s="78"/>
      <c r="AI191" s="78"/>
      <c r="AJ191" s="243"/>
      <c r="AK191" s="398" t="s">
        <v>10</v>
      </c>
      <c r="AL191" s="398"/>
      <c r="AM191" s="398">
        <f>L291</f>
        <v>31</v>
      </c>
      <c r="AN191" s="398">
        <f>M291</f>
        <v>0</v>
      </c>
      <c r="AO191" s="398">
        <f>N291</f>
        <v>0</v>
      </c>
      <c r="AP191" s="398">
        <f>O291</f>
        <v>0</v>
      </c>
      <c r="AQ191" s="398">
        <f>P291</f>
        <v>0</v>
      </c>
      <c r="AR191" s="398">
        <f>AM191-SUM(AN191:AQ191)</f>
        <v>31</v>
      </c>
      <c r="AS191" s="411">
        <v>0</v>
      </c>
      <c r="AT191" s="412">
        <f>R291</f>
        <v>0</v>
      </c>
      <c r="AU191" s="412" t="str">
        <f>"moy. = "&amp;TEXT(AT191,"0%")&amp;" ("&amp;AN191+(AP191/2)&amp;"/"&amp;AM191-AQ191&amp;")"</f>
        <v>moy. = 0% (0/31)</v>
      </c>
      <c r="AV191" s="408"/>
      <c r="AW191" s="408"/>
      <c r="AX191" s="405"/>
      <c r="AY191" s="354"/>
      <c r="AZ191" s="305"/>
      <c r="BA191" s="305"/>
    </row>
    <row r="192" spans="1:53" s="118" customFormat="1" ht="25.5" customHeight="1" x14ac:dyDescent="0.35">
      <c r="A192" s="78"/>
      <c r="T192" s="78"/>
      <c r="U192" s="78"/>
      <c r="V192" s="78"/>
      <c r="W192" s="78"/>
      <c r="X192" s="78"/>
      <c r="Y192" s="78"/>
      <c r="Z192" s="78"/>
      <c r="AA192" s="78"/>
      <c r="AB192" s="78"/>
      <c r="AC192" s="78"/>
      <c r="AD192" s="78"/>
      <c r="AE192" s="78"/>
      <c r="AF192" s="78"/>
      <c r="AG192" s="78"/>
      <c r="AH192" s="78"/>
      <c r="AI192" s="78"/>
      <c r="AJ192" s="243"/>
      <c r="AK192" s="398" t="s">
        <v>107</v>
      </c>
      <c r="AL192" s="398"/>
      <c r="AM192" s="398">
        <f>L299</f>
        <v>18</v>
      </c>
      <c r="AN192" s="398">
        <f>M299</f>
        <v>0</v>
      </c>
      <c r="AO192" s="398">
        <f>N299</f>
        <v>0</v>
      </c>
      <c r="AP192" s="398">
        <f>O299</f>
        <v>0</v>
      </c>
      <c r="AQ192" s="398">
        <f>P299</f>
        <v>0</v>
      </c>
      <c r="AR192" s="398">
        <f t="shared" ref="AR192:AR196" si="2">AM192-SUM(AN192:AQ192)</f>
        <v>18</v>
      </c>
      <c r="AS192" s="411">
        <v>0</v>
      </c>
      <c r="AT192" s="412">
        <f>R299</f>
        <v>0</v>
      </c>
      <c r="AU192" s="412" t="str">
        <f t="shared" ref="AU192:AU197" si="3">"moy. = "&amp;TEXT(AT192,"0%")&amp;" ("&amp;AN192+(AP192/2)&amp;"/"&amp;AM192-AQ192&amp;")"</f>
        <v>moy. = 0% (0/18)</v>
      </c>
      <c r="AV192" s="408"/>
      <c r="AW192" s="408"/>
      <c r="AX192" s="405"/>
      <c r="AY192" s="354"/>
      <c r="AZ192" s="305"/>
      <c r="BA192" s="305"/>
    </row>
    <row r="193" spans="1:53" s="118" customFormat="1" ht="25.5" customHeight="1" x14ac:dyDescent="0.35">
      <c r="A193" s="78"/>
      <c r="T193" s="78"/>
      <c r="U193" s="78"/>
      <c r="V193" s="78"/>
      <c r="W193" s="78"/>
      <c r="X193" s="78"/>
      <c r="Y193" s="78"/>
      <c r="Z193" s="78"/>
      <c r="AA193" s="78"/>
      <c r="AB193" s="78"/>
      <c r="AC193" s="78"/>
      <c r="AD193" s="78"/>
      <c r="AE193" s="78"/>
      <c r="AF193" s="78"/>
      <c r="AG193" s="78"/>
      <c r="AH193" s="78"/>
      <c r="AI193" s="78"/>
      <c r="AJ193" s="243"/>
      <c r="AK193" s="398" t="s">
        <v>28</v>
      </c>
      <c r="AL193" s="398"/>
      <c r="AM193" s="398">
        <f t="shared" ref="AM193:AQ194" si="4">L308</f>
        <v>30</v>
      </c>
      <c r="AN193" s="398">
        <f t="shared" si="4"/>
        <v>0</v>
      </c>
      <c r="AO193" s="398">
        <f t="shared" si="4"/>
        <v>0</v>
      </c>
      <c r="AP193" s="398">
        <f t="shared" si="4"/>
        <v>0</v>
      </c>
      <c r="AQ193" s="398">
        <f t="shared" si="4"/>
        <v>0</v>
      </c>
      <c r="AR193" s="398">
        <f t="shared" si="2"/>
        <v>30</v>
      </c>
      <c r="AS193" s="411">
        <v>0</v>
      </c>
      <c r="AT193" s="412" t="str">
        <f>R308</f>
        <v>NC</v>
      </c>
      <c r="AU193" s="412" t="str">
        <f t="shared" si="3"/>
        <v>moy. = NC (0/30)</v>
      </c>
      <c r="AV193" s="408"/>
      <c r="AW193" s="408"/>
      <c r="AX193" s="405"/>
      <c r="AY193" s="354"/>
      <c r="AZ193" s="305"/>
      <c r="BA193" s="305"/>
    </row>
    <row r="194" spans="1:53" s="118" customFormat="1" ht="25.5" customHeight="1" x14ac:dyDescent="0.35">
      <c r="A194" s="78"/>
      <c r="T194" s="78"/>
      <c r="U194" s="78"/>
      <c r="V194" s="78"/>
      <c r="W194" s="78"/>
      <c r="X194" s="78"/>
      <c r="Y194" s="78"/>
      <c r="Z194" s="78"/>
      <c r="AA194" s="78"/>
      <c r="AB194" s="78"/>
      <c r="AC194" s="78"/>
      <c r="AD194" s="78"/>
      <c r="AE194" s="78"/>
      <c r="AF194" s="78"/>
      <c r="AG194" s="78"/>
      <c r="AH194" s="78"/>
      <c r="AI194" s="78"/>
      <c r="AJ194" s="243"/>
      <c r="AK194" s="398" t="s">
        <v>29</v>
      </c>
      <c r="AL194" s="398"/>
      <c r="AM194" s="398">
        <f t="shared" si="4"/>
        <v>30</v>
      </c>
      <c r="AN194" s="398">
        <f t="shared" si="4"/>
        <v>0</v>
      </c>
      <c r="AO194" s="398">
        <f t="shared" si="4"/>
        <v>0</v>
      </c>
      <c r="AP194" s="398">
        <f t="shared" si="4"/>
        <v>0</v>
      </c>
      <c r="AQ194" s="398">
        <f t="shared" si="4"/>
        <v>0</v>
      </c>
      <c r="AR194" s="398">
        <f t="shared" si="2"/>
        <v>30</v>
      </c>
      <c r="AS194" s="411">
        <v>0</v>
      </c>
      <c r="AT194" s="412" t="str">
        <f>R309</f>
        <v>NC</v>
      </c>
      <c r="AU194" s="412" t="str">
        <f t="shared" si="3"/>
        <v>moy. = NC (0/30)</v>
      </c>
      <c r="AV194" s="408"/>
      <c r="AW194" s="408"/>
      <c r="AX194" s="405"/>
      <c r="AY194" s="354"/>
      <c r="AZ194" s="305"/>
      <c r="BA194" s="305"/>
    </row>
    <row r="195" spans="1:53" s="118" customFormat="1" ht="25.5" customHeight="1" x14ac:dyDescent="0.35">
      <c r="A195" s="78"/>
      <c r="T195" s="78"/>
      <c r="U195" s="78"/>
      <c r="V195" s="78"/>
      <c r="W195" s="78"/>
      <c r="X195" s="78"/>
      <c r="Y195" s="78"/>
      <c r="Z195" s="78"/>
      <c r="AA195" s="78"/>
      <c r="AB195" s="78"/>
      <c r="AC195" s="78"/>
      <c r="AD195" s="78"/>
      <c r="AE195" s="78"/>
      <c r="AF195" s="78"/>
      <c r="AG195" s="78"/>
      <c r="AH195" s="78"/>
      <c r="AI195" s="78"/>
      <c r="AJ195" s="243"/>
      <c r="AK195" s="398" t="s">
        <v>30</v>
      </c>
      <c r="AL195" s="398"/>
      <c r="AM195" s="398">
        <f t="shared" ref="AM195:AM196" si="5">L310</f>
        <v>30</v>
      </c>
      <c r="AN195" s="398">
        <f t="shared" ref="AN195:AQ196" si="6">M310</f>
        <v>0</v>
      </c>
      <c r="AO195" s="398">
        <f t="shared" si="6"/>
        <v>0</v>
      </c>
      <c r="AP195" s="398">
        <f t="shared" si="6"/>
        <v>0</v>
      </c>
      <c r="AQ195" s="398">
        <f t="shared" si="6"/>
        <v>0</v>
      </c>
      <c r="AR195" s="398">
        <f t="shared" si="2"/>
        <v>30</v>
      </c>
      <c r="AS195" s="411">
        <v>0</v>
      </c>
      <c r="AT195" s="412" t="str">
        <f>R310</f>
        <v>NC</v>
      </c>
      <c r="AU195" s="412" t="str">
        <f t="shared" si="3"/>
        <v>moy. = NC (0/30)</v>
      </c>
      <c r="AV195" s="408"/>
      <c r="AW195" s="408"/>
      <c r="AX195" s="405"/>
      <c r="AY195" s="354"/>
      <c r="AZ195" s="305"/>
      <c r="BA195" s="305"/>
    </row>
    <row r="196" spans="1:53" s="118" customFormat="1" ht="18.75" customHeight="1" x14ac:dyDescent="0.35">
      <c r="A196" s="78"/>
      <c r="B196" s="543" t="str">
        <f>"Correspondance nom - numéro de service : "&amp;'3 - Établissement'!AF21</f>
        <v xml:space="preserve">Correspondance nom - numéro de service : </v>
      </c>
      <c r="C196" s="543"/>
      <c r="D196" s="543"/>
      <c r="E196" s="543"/>
      <c r="F196" s="543"/>
      <c r="G196" s="543"/>
      <c r="H196" s="543"/>
      <c r="I196" s="543"/>
      <c r="J196" s="543"/>
      <c r="K196" s="543"/>
      <c r="L196" s="543"/>
      <c r="M196" s="543"/>
      <c r="N196" s="543"/>
      <c r="O196" s="543"/>
      <c r="P196" s="543"/>
      <c r="Q196" s="543"/>
      <c r="R196" s="543"/>
      <c r="S196" s="543"/>
      <c r="T196" s="78"/>
      <c r="U196" s="78"/>
      <c r="V196" s="78"/>
      <c r="W196" s="78"/>
      <c r="X196" s="78"/>
      <c r="Y196" s="78"/>
      <c r="Z196" s="78"/>
      <c r="AA196" s="78"/>
      <c r="AB196" s="78"/>
      <c r="AC196" s="78"/>
      <c r="AD196" s="78"/>
      <c r="AE196" s="78"/>
      <c r="AF196" s="78"/>
      <c r="AG196" s="78"/>
      <c r="AH196" s="78"/>
      <c r="AI196" s="78"/>
      <c r="AJ196" s="243"/>
      <c r="AK196" s="398" t="s">
        <v>120</v>
      </c>
      <c r="AL196" s="398"/>
      <c r="AM196" s="398">
        <f t="shared" si="5"/>
        <v>30</v>
      </c>
      <c r="AN196" s="398">
        <f t="shared" si="6"/>
        <v>0</v>
      </c>
      <c r="AO196" s="398">
        <f t="shared" si="6"/>
        <v>0</v>
      </c>
      <c r="AP196" s="398">
        <f t="shared" si="6"/>
        <v>0</v>
      </c>
      <c r="AQ196" s="398">
        <f t="shared" si="6"/>
        <v>0</v>
      </c>
      <c r="AR196" s="398">
        <f t="shared" si="2"/>
        <v>30</v>
      </c>
      <c r="AS196" s="411">
        <v>0</v>
      </c>
      <c r="AT196" s="412" t="str">
        <f>R311</f>
        <v>NC</v>
      </c>
      <c r="AU196" s="412" t="str">
        <f t="shared" si="3"/>
        <v>moy. = NC (0/30)</v>
      </c>
      <c r="AV196" s="408"/>
      <c r="AW196" s="408"/>
      <c r="AX196" s="405"/>
      <c r="AY196" s="354"/>
      <c r="AZ196" s="305"/>
      <c r="BA196" s="305"/>
    </row>
    <row r="197" spans="1:53" s="118" customFormat="1" ht="18.75" customHeight="1" x14ac:dyDescent="0.35">
      <c r="A197" s="78"/>
      <c r="B197" s="543"/>
      <c r="C197" s="543"/>
      <c r="D197" s="543"/>
      <c r="E197" s="543"/>
      <c r="F197" s="543"/>
      <c r="G197" s="543"/>
      <c r="H197" s="543"/>
      <c r="I197" s="543"/>
      <c r="J197" s="543"/>
      <c r="K197" s="543"/>
      <c r="L197" s="543"/>
      <c r="M197" s="543"/>
      <c r="N197" s="543"/>
      <c r="O197" s="543"/>
      <c r="P197" s="543"/>
      <c r="Q197" s="543"/>
      <c r="R197" s="543"/>
      <c r="S197" s="543"/>
      <c r="T197" s="78"/>
      <c r="U197" s="78"/>
      <c r="V197" s="78"/>
      <c r="W197" s="78"/>
      <c r="X197" s="78"/>
      <c r="Y197" s="78"/>
      <c r="Z197" s="78"/>
      <c r="AA197" s="78"/>
      <c r="AB197" s="78"/>
      <c r="AC197" s="78"/>
      <c r="AD197" s="78"/>
      <c r="AE197" s="78"/>
      <c r="AF197" s="78"/>
      <c r="AG197" s="78"/>
      <c r="AH197" s="78"/>
      <c r="AI197" s="78"/>
      <c r="AJ197" s="243"/>
      <c r="AK197" s="398" t="s">
        <v>100</v>
      </c>
      <c r="AL197" s="398"/>
      <c r="AM197" s="398">
        <f t="shared" ref="AM197:AS197" si="7">SUM(AM191:AM196)</f>
        <v>169</v>
      </c>
      <c r="AN197" s="398">
        <f t="shared" si="7"/>
        <v>0</v>
      </c>
      <c r="AO197" s="398">
        <f t="shared" si="7"/>
        <v>0</v>
      </c>
      <c r="AP197" s="398">
        <f t="shared" si="7"/>
        <v>0</v>
      </c>
      <c r="AQ197" s="398">
        <f t="shared" si="7"/>
        <v>0</v>
      </c>
      <c r="AR197" s="398">
        <f t="shared" si="7"/>
        <v>169</v>
      </c>
      <c r="AS197" s="398">
        <f t="shared" si="7"/>
        <v>0</v>
      </c>
      <c r="AT197" s="412">
        <f>R329</f>
        <v>0</v>
      </c>
      <c r="AU197" s="412" t="str">
        <f t="shared" si="3"/>
        <v>moy. = 0% (0/169)</v>
      </c>
      <c r="AV197" s="408"/>
      <c r="AW197" s="408"/>
      <c r="AX197" s="405"/>
      <c r="AY197" s="354"/>
      <c r="AZ197" s="305"/>
      <c r="BA197" s="305"/>
    </row>
    <row r="198" spans="1:53" ht="38.25" customHeight="1" x14ac:dyDescent="0.25">
      <c r="B198" s="549" t="s">
        <v>348</v>
      </c>
      <c r="C198" s="549"/>
      <c r="D198" s="549"/>
      <c r="E198" s="549"/>
      <c r="F198" s="549"/>
      <c r="G198" s="549"/>
      <c r="H198" s="549"/>
      <c r="I198" s="549"/>
      <c r="J198" s="549"/>
      <c r="K198" s="549"/>
      <c r="L198" s="549"/>
      <c r="M198" s="549"/>
      <c r="N198" s="549"/>
      <c r="O198" s="549"/>
      <c r="P198" s="549"/>
      <c r="Q198" s="549"/>
      <c r="R198" s="549"/>
      <c r="S198" s="549"/>
      <c r="T198" s="122"/>
      <c r="U198" s="122"/>
      <c r="V198" s="122"/>
      <c r="W198" s="122"/>
      <c r="X198" s="122"/>
      <c r="Y198" s="122"/>
      <c r="Z198" s="122"/>
      <c r="AA198" s="122"/>
      <c r="AB198" s="122"/>
      <c r="AC198" s="122"/>
      <c r="AD198" s="122"/>
      <c r="AE198" s="122"/>
      <c r="AF198" s="122"/>
      <c r="AG198" s="122"/>
      <c r="AH198" s="122"/>
      <c r="AI198" s="122"/>
      <c r="AJ198" s="401"/>
      <c r="AK198" s="402"/>
      <c r="AL198" s="402"/>
    </row>
    <row r="199" spans="1:53" s="118" customFormat="1" ht="26.25" customHeight="1" x14ac:dyDescent="0.4">
      <c r="A199" s="78"/>
      <c r="C199" s="171" t="s">
        <v>341</v>
      </c>
      <c r="T199" s="78"/>
      <c r="U199" s="78"/>
      <c r="V199" s="78"/>
      <c r="W199" s="78"/>
      <c r="X199" s="78"/>
      <c r="Y199" s="78"/>
      <c r="Z199" s="78"/>
      <c r="AA199" s="78"/>
      <c r="AB199" s="78"/>
      <c r="AC199" s="78"/>
      <c r="AD199" s="78"/>
      <c r="AE199" s="78"/>
      <c r="AF199" s="78"/>
      <c r="AG199" s="78"/>
      <c r="AH199" s="78"/>
      <c r="AI199" s="78"/>
      <c r="AJ199" s="243"/>
      <c r="AK199" s="398"/>
      <c r="AL199" s="398"/>
      <c r="AM199" s="398"/>
      <c r="AN199" s="398"/>
      <c r="AO199" s="398"/>
      <c r="AP199" s="398"/>
      <c r="AQ199" s="398"/>
      <c r="AR199" s="398"/>
      <c r="AS199" s="398"/>
      <c r="AT199" s="408"/>
      <c r="AU199" s="408"/>
      <c r="AV199" s="408"/>
      <c r="AW199" s="405"/>
      <c r="AX199" s="405"/>
      <c r="AY199" s="354"/>
      <c r="AZ199" s="305"/>
      <c r="BA199" s="305"/>
    </row>
    <row r="200" spans="1:53" s="118" customFormat="1" ht="26.25" customHeight="1" x14ac:dyDescent="0.4">
      <c r="A200" s="78"/>
      <c r="C200" s="171" t="s">
        <v>342</v>
      </c>
      <c r="T200" s="78"/>
      <c r="U200" s="78"/>
      <c r="V200" s="78"/>
      <c r="W200" s="78"/>
      <c r="X200" s="78"/>
      <c r="Y200" s="78"/>
      <c r="Z200" s="78"/>
      <c r="AA200" s="78"/>
      <c r="AB200" s="78"/>
      <c r="AC200" s="78"/>
      <c r="AD200" s="78"/>
      <c r="AE200" s="78"/>
      <c r="AF200" s="78"/>
      <c r="AG200" s="78"/>
      <c r="AH200" s="78"/>
      <c r="AI200" s="78"/>
      <c r="AJ200" s="243"/>
      <c r="AK200" s="398"/>
      <c r="AL200" s="398"/>
      <c r="AM200" s="398"/>
      <c r="AN200" s="398"/>
      <c r="AO200" s="398"/>
      <c r="AP200" s="398"/>
      <c r="AQ200" s="398"/>
      <c r="AR200" s="398"/>
      <c r="AS200" s="398"/>
      <c r="AT200" s="408"/>
      <c r="AU200" s="408"/>
      <c r="AV200" s="408"/>
      <c r="AW200" s="405"/>
      <c r="AX200" s="405"/>
      <c r="AY200" s="354"/>
      <c r="AZ200" s="305"/>
      <c r="BA200" s="305"/>
    </row>
    <row r="201" spans="1:53" s="118" customFormat="1" ht="18.75" customHeight="1" x14ac:dyDescent="0.35">
      <c r="A201" s="78"/>
      <c r="T201" s="78"/>
      <c r="U201" s="78"/>
      <c r="V201" s="78"/>
      <c r="W201" s="78"/>
      <c r="X201" s="78"/>
      <c r="Y201" s="78"/>
      <c r="Z201" s="78"/>
      <c r="AA201" s="78"/>
      <c r="AB201" s="78"/>
      <c r="AC201" s="78"/>
      <c r="AD201" s="78"/>
      <c r="AE201" s="78"/>
      <c r="AF201" s="78"/>
      <c r="AG201" s="78"/>
      <c r="AH201" s="78"/>
      <c r="AI201" s="78"/>
      <c r="AJ201" s="243"/>
      <c r="AK201" s="398"/>
      <c r="AL201" s="398"/>
      <c r="AM201" s="398"/>
      <c r="AN201" s="398"/>
      <c r="AO201" s="398"/>
      <c r="AP201" s="398"/>
      <c r="AQ201" s="398"/>
      <c r="AR201" s="398"/>
      <c r="AS201" s="398"/>
      <c r="AT201" s="408"/>
      <c r="AU201" s="408"/>
      <c r="AV201" s="408"/>
      <c r="AW201" s="405"/>
      <c r="AX201" s="405"/>
      <c r="AY201" s="354"/>
      <c r="AZ201" s="305"/>
      <c r="BA201" s="305"/>
    </row>
    <row r="202" spans="1:53" s="118" customFormat="1" ht="18.75" customHeight="1" x14ac:dyDescent="0.35">
      <c r="A202" s="78"/>
      <c r="T202" s="78"/>
      <c r="U202" s="78"/>
      <c r="V202" s="78"/>
      <c r="W202" s="78"/>
      <c r="X202" s="78"/>
      <c r="Y202" s="78"/>
      <c r="Z202" s="78"/>
      <c r="AA202" s="78"/>
      <c r="AB202" s="78"/>
      <c r="AC202" s="78"/>
      <c r="AD202" s="78"/>
      <c r="AE202" s="78"/>
      <c r="AF202" s="78"/>
      <c r="AG202" s="78"/>
      <c r="AH202" s="78"/>
      <c r="AI202" s="78"/>
      <c r="AJ202" s="243"/>
      <c r="AK202" s="398"/>
      <c r="AL202" s="398"/>
      <c r="AM202" s="398"/>
      <c r="AN202" s="398"/>
      <c r="AO202" s="398"/>
      <c r="AP202" s="398"/>
      <c r="AQ202" s="398"/>
      <c r="AR202" s="398"/>
      <c r="AS202" s="398"/>
      <c r="AT202" s="408"/>
      <c r="AU202" s="408"/>
      <c r="AV202" s="408"/>
      <c r="AW202" s="405"/>
      <c r="AX202" s="405"/>
      <c r="AY202" s="354"/>
      <c r="AZ202" s="305"/>
      <c r="BA202" s="305"/>
    </row>
    <row r="203" spans="1:53" s="118" customFormat="1" ht="18.75" customHeight="1" x14ac:dyDescent="0.35">
      <c r="A203" s="78"/>
      <c r="T203" s="78"/>
      <c r="U203" s="78"/>
      <c r="V203" s="78"/>
      <c r="W203" s="78"/>
      <c r="X203" s="78"/>
      <c r="Y203" s="78"/>
      <c r="Z203" s="78"/>
      <c r="AA203" s="78"/>
      <c r="AB203" s="78"/>
      <c r="AC203" s="78"/>
      <c r="AD203" s="78"/>
      <c r="AE203" s="78"/>
      <c r="AF203" s="78"/>
      <c r="AG203" s="78"/>
      <c r="AH203" s="78"/>
      <c r="AI203" s="78"/>
      <c r="AJ203" s="243"/>
      <c r="AK203" s="398"/>
      <c r="AL203" s="398"/>
      <c r="AM203" s="398"/>
      <c r="AN203" s="398"/>
      <c r="AO203" s="398"/>
      <c r="AP203" s="398"/>
      <c r="AQ203" s="398"/>
      <c r="AR203" s="398"/>
      <c r="AS203" s="398"/>
      <c r="AT203" s="408"/>
      <c r="AU203" s="408"/>
      <c r="AV203" s="408"/>
      <c r="AW203" s="405"/>
      <c r="AX203" s="405"/>
      <c r="AY203" s="354"/>
      <c r="AZ203" s="305"/>
      <c r="BA203" s="305"/>
    </row>
    <row r="204" spans="1:53" s="118" customFormat="1" ht="18.75" customHeight="1" x14ac:dyDescent="0.35">
      <c r="A204" s="78"/>
      <c r="T204" s="78"/>
      <c r="U204" s="78"/>
      <c r="V204" s="78"/>
      <c r="W204" s="78"/>
      <c r="X204" s="78"/>
      <c r="Y204" s="78"/>
      <c r="Z204" s="78"/>
      <c r="AA204" s="78"/>
      <c r="AB204" s="78"/>
      <c r="AC204" s="78"/>
      <c r="AD204" s="78"/>
      <c r="AE204" s="78"/>
      <c r="AF204" s="78"/>
      <c r="AG204" s="78"/>
      <c r="AH204" s="78"/>
      <c r="AI204" s="78"/>
      <c r="AJ204" s="243"/>
      <c r="AK204" s="398"/>
      <c r="AL204" s="398"/>
      <c r="AM204" s="398"/>
      <c r="AN204" s="398"/>
      <c r="AO204" s="398"/>
      <c r="AP204" s="398"/>
      <c r="AQ204" s="398"/>
      <c r="AR204" s="398"/>
      <c r="AS204" s="398"/>
      <c r="AT204" s="408"/>
      <c r="AU204" s="408"/>
      <c r="AV204" s="408"/>
      <c r="AW204" s="405"/>
      <c r="AX204" s="405"/>
      <c r="AY204" s="354"/>
      <c r="AZ204" s="305"/>
      <c r="BA204" s="305"/>
    </row>
    <row r="205" spans="1:53" s="118" customFormat="1" ht="18.75" customHeight="1" x14ac:dyDescent="0.35">
      <c r="A205" s="78"/>
      <c r="T205" s="78"/>
      <c r="U205" s="78"/>
      <c r="V205" s="78"/>
      <c r="W205" s="78"/>
      <c r="X205" s="78"/>
      <c r="Y205" s="78"/>
      <c r="Z205" s="78"/>
      <c r="AA205" s="78"/>
      <c r="AB205" s="78"/>
      <c r="AC205" s="78"/>
      <c r="AD205" s="78"/>
      <c r="AE205" s="78"/>
      <c r="AF205" s="78"/>
      <c r="AG205" s="78"/>
      <c r="AH205" s="78"/>
      <c r="AI205" s="78"/>
      <c r="AJ205" s="243"/>
      <c r="AK205" s="398"/>
      <c r="AL205" s="398"/>
      <c r="AM205" s="398"/>
      <c r="AN205" s="398"/>
      <c r="AO205" s="398"/>
      <c r="AP205" s="398"/>
      <c r="AQ205" s="398"/>
      <c r="AR205" s="398"/>
      <c r="AS205" s="398"/>
      <c r="AT205" s="408"/>
      <c r="AU205" s="408"/>
      <c r="AV205" s="408"/>
      <c r="AW205" s="405"/>
      <c r="AX205" s="405"/>
      <c r="AY205" s="354"/>
      <c r="AZ205" s="305"/>
      <c r="BA205" s="305"/>
    </row>
    <row r="206" spans="1:53" s="118" customFormat="1" ht="18.75" customHeight="1" x14ac:dyDescent="0.35">
      <c r="A206" s="78"/>
      <c r="T206" s="78"/>
      <c r="U206" s="78"/>
      <c r="V206" s="78"/>
      <c r="W206" s="78"/>
      <c r="X206" s="78"/>
      <c r="Y206" s="78"/>
      <c r="Z206" s="78"/>
      <c r="AA206" s="78"/>
      <c r="AB206" s="78"/>
      <c r="AC206" s="78"/>
      <c r="AD206" s="78"/>
      <c r="AE206" s="78"/>
      <c r="AF206" s="78"/>
      <c r="AG206" s="78"/>
      <c r="AH206" s="78"/>
      <c r="AI206" s="78"/>
      <c r="AJ206" s="243"/>
      <c r="AK206" s="398"/>
      <c r="AL206" s="398"/>
      <c r="AM206" s="398"/>
      <c r="AN206" s="398"/>
      <c r="AO206" s="398"/>
      <c r="AP206" s="398"/>
      <c r="AQ206" s="398"/>
      <c r="AR206" s="398"/>
      <c r="AS206" s="398"/>
      <c r="AT206" s="408"/>
      <c r="AU206" s="408"/>
      <c r="AV206" s="408"/>
      <c r="AW206" s="405"/>
      <c r="AX206" s="405"/>
      <c r="AY206" s="354"/>
      <c r="AZ206" s="305"/>
      <c r="BA206" s="305"/>
    </row>
    <row r="207" spans="1:53" s="118" customFormat="1" ht="18.75" customHeight="1" x14ac:dyDescent="0.35">
      <c r="A207" s="78"/>
      <c r="T207" s="78"/>
      <c r="U207" s="78"/>
      <c r="V207" s="78"/>
      <c r="W207" s="78"/>
      <c r="X207" s="78"/>
      <c r="Y207" s="78"/>
      <c r="Z207" s="78"/>
      <c r="AA207" s="78"/>
      <c r="AB207" s="78"/>
      <c r="AC207" s="78"/>
      <c r="AD207" s="78"/>
      <c r="AE207" s="78"/>
      <c r="AF207" s="78"/>
      <c r="AG207" s="78"/>
      <c r="AH207" s="78"/>
      <c r="AI207" s="78"/>
      <c r="AJ207" s="243"/>
      <c r="AK207" s="410" t="s">
        <v>155</v>
      </c>
      <c r="AL207" s="410"/>
      <c r="AM207" s="398"/>
      <c r="AN207" s="398"/>
      <c r="AO207" s="398"/>
      <c r="AP207" s="398"/>
      <c r="AQ207" s="398"/>
      <c r="AR207" s="398"/>
      <c r="AS207" s="398"/>
      <c r="AT207" s="408"/>
      <c r="AU207" s="408"/>
      <c r="AV207" s="408"/>
      <c r="AW207" s="405"/>
      <c r="AX207" s="405"/>
      <c r="AY207" s="354"/>
      <c r="AZ207" s="305"/>
      <c r="BA207" s="305"/>
    </row>
    <row r="208" spans="1:53" s="118" customFormat="1" ht="18.75" customHeight="1" x14ac:dyDescent="0.35">
      <c r="A208" s="78"/>
      <c r="T208" s="78"/>
      <c r="U208" s="78"/>
      <c r="V208" s="78"/>
      <c r="W208" s="78"/>
      <c r="X208" s="78"/>
      <c r="Y208" s="78"/>
      <c r="Z208" s="78"/>
      <c r="AA208" s="78"/>
      <c r="AB208" s="78"/>
      <c r="AC208" s="78"/>
      <c r="AD208" s="78"/>
      <c r="AE208" s="78"/>
      <c r="AF208" s="78"/>
      <c r="AG208" s="78"/>
      <c r="AH208" s="78"/>
      <c r="AI208" s="78"/>
      <c r="AJ208" s="243"/>
      <c r="AK208" s="398" t="s">
        <v>141</v>
      </c>
      <c r="AL208" s="398"/>
      <c r="AM208" s="398" t="s">
        <v>112</v>
      </c>
      <c r="AN208" s="398" t="s">
        <v>123</v>
      </c>
      <c r="AO208" s="398" t="s">
        <v>124</v>
      </c>
      <c r="AP208" s="398" t="s">
        <v>125</v>
      </c>
      <c r="AQ208" s="398" t="s">
        <v>126</v>
      </c>
      <c r="AR208" s="398" t="s">
        <v>137</v>
      </c>
      <c r="AS208" s="398" t="s">
        <v>154</v>
      </c>
      <c r="AT208" s="398" t="s">
        <v>127</v>
      </c>
      <c r="AU208" s="398" t="s">
        <v>153</v>
      </c>
      <c r="AV208" s="408"/>
      <c r="AW208" s="405"/>
      <c r="AX208" s="405"/>
      <c r="AY208" s="354"/>
      <c r="AZ208" s="305"/>
      <c r="BA208" s="305"/>
    </row>
    <row r="209" spans="1:53" s="118" customFormat="1" ht="18.75" customHeight="1" x14ac:dyDescent="0.35">
      <c r="A209" s="78"/>
      <c r="T209" s="78"/>
      <c r="U209" s="78"/>
      <c r="V209" s="78"/>
      <c r="W209" s="78"/>
      <c r="X209" s="78"/>
      <c r="Y209" s="78"/>
      <c r="Z209" s="78"/>
      <c r="AA209" s="78"/>
      <c r="AB209" s="78"/>
      <c r="AC209" s="78"/>
      <c r="AD209" s="78"/>
      <c r="AE209" s="78"/>
      <c r="AF209" s="78"/>
      <c r="AG209" s="78"/>
      <c r="AH209" s="78"/>
      <c r="AI209" s="78"/>
      <c r="AJ209" s="243"/>
      <c r="AK209" s="398" t="s">
        <v>10</v>
      </c>
      <c r="AL209" s="398"/>
      <c r="AM209" s="398">
        <f>L338</f>
        <v>19</v>
      </c>
      <c r="AN209" s="398">
        <f>M338</f>
        <v>0</v>
      </c>
      <c r="AO209" s="398">
        <f>N338</f>
        <v>0</v>
      </c>
      <c r="AP209" s="398">
        <f>O338</f>
        <v>0</v>
      </c>
      <c r="AQ209" s="398">
        <f>P338</f>
        <v>0</v>
      </c>
      <c r="AR209" s="398">
        <f>AM209-SUM(AN209:AQ209)</f>
        <v>19</v>
      </c>
      <c r="AS209" s="408">
        <v>0</v>
      </c>
      <c r="AT209" s="412">
        <f>R338</f>
        <v>0</v>
      </c>
      <c r="AU209" s="412" t="str">
        <f>"moy. = "&amp;TEXT(AT209,"0%")&amp;" ("&amp;AN209+(AP209/2)&amp;"/"&amp;AM209-AQ209&amp;")"</f>
        <v>moy. = 0% (0/19)</v>
      </c>
      <c r="AV209" s="408"/>
      <c r="AW209" s="405"/>
      <c r="AX209" s="405"/>
      <c r="AY209" s="354"/>
      <c r="AZ209" s="305"/>
      <c r="BA209" s="305"/>
    </row>
    <row r="210" spans="1:53" s="118" customFormat="1" ht="18.75" customHeight="1" x14ac:dyDescent="0.35">
      <c r="A210" s="78"/>
      <c r="T210" s="78"/>
      <c r="U210" s="78"/>
      <c r="V210" s="78"/>
      <c r="W210" s="78"/>
      <c r="X210" s="78"/>
      <c r="Y210" s="78"/>
      <c r="Z210" s="78"/>
      <c r="AA210" s="78"/>
      <c r="AB210" s="78"/>
      <c r="AC210" s="78"/>
      <c r="AD210" s="78"/>
      <c r="AE210" s="78"/>
      <c r="AF210" s="78"/>
      <c r="AG210" s="78"/>
      <c r="AH210" s="78"/>
      <c r="AI210" s="78"/>
      <c r="AJ210" s="243"/>
      <c r="AK210" s="398" t="s">
        <v>107</v>
      </c>
      <c r="AL210" s="398"/>
      <c r="AM210" s="398">
        <f>L346</f>
        <v>7</v>
      </c>
      <c r="AN210" s="398">
        <f>M346</f>
        <v>0</v>
      </c>
      <c r="AO210" s="398">
        <f>N346</f>
        <v>0</v>
      </c>
      <c r="AP210" s="398">
        <f>O346</f>
        <v>0</v>
      </c>
      <c r="AQ210" s="398">
        <f>P346</f>
        <v>0</v>
      </c>
      <c r="AR210" s="398">
        <f>AM210-SUM(AN210:AQ210)</f>
        <v>7</v>
      </c>
      <c r="AS210" s="408">
        <v>0</v>
      </c>
      <c r="AT210" s="412">
        <f>R346</f>
        <v>0</v>
      </c>
      <c r="AU210" s="412" t="str">
        <f t="shared" ref="AU210:AU214" si="8">"moy. = "&amp;TEXT(AT210,"0%")&amp;" ("&amp;AN210+(AP210/2)&amp;"/"&amp;AM210-AQ210&amp;")"</f>
        <v>moy. = 0% (0/7)</v>
      </c>
      <c r="AV210" s="408"/>
      <c r="AW210" s="405"/>
      <c r="AX210" s="405"/>
      <c r="AY210" s="354"/>
      <c r="AZ210" s="305"/>
      <c r="BA210" s="305"/>
    </row>
    <row r="211" spans="1:53" s="118" customFormat="1" ht="18.75" customHeight="1" x14ac:dyDescent="0.35">
      <c r="A211" s="78"/>
      <c r="T211" s="78"/>
      <c r="U211" s="78"/>
      <c r="V211" s="78"/>
      <c r="W211" s="78"/>
      <c r="X211" s="78"/>
      <c r="Y211" s="78"/>
      <c r="Z211" s="78"/>
      <c r="AA211" s="78"/>
      <c r="AB211" s="78"/>
      <c r="AC211" s="78"/>
      <c r="AD211" s="78"/>
      <c r="AE211" s="78"/>
      <c r="AF211" s="78"/>
      <c r="AG211" s="78"/>
      <c r="AH211" s="78"/>
      <c r="AI211" s="78"/>
      <c r="AJ211" s="243"/>
      <c r="AK211" s="398" t="s">
        <v>28</v>
      </c>
      <c r="AL211" s="398"/>
      <c r="AM211" s="398">
        <f t="shared" ref="AM211:AQ214" si="9">L355</f>
        <v>11</v>
      </c>
      <c r="AN211" s="398">
        <f t="shared" si="9"/>
        <v>0</v>
      </c>
      <c r="AO211" s="398">
        <f t="shared" si="9"/>
        <v>0</v>
      </c>
      <c r="AP211" s="398">
        <f t="shared" si="9"/>
        <v>0</v>
      </c>
      <c r="AQ211" s="398">
        <f t="shared" si="9"/>
        <v>0</v>
      </c>
      <c r="AR211" s="398">
        <f t="shared" ref="AR211:AR214" si="10">AM211-SUM(AN211:AQ211)</f>
        <v>11</v>
      </c>
      <c r="AS211" s="408">
        <v>0</v>
      </c>
      <c r="AT211" s="412">
        <f>R355</f>
        <v>0</v>
      </c>
      <c r="AU211" s="412" t="str">
        <f t="shared" si="8"/>
        <v>moy. = 0% (0/11)</v>
      </c>
      <c r="AV211" s="408"/>
      <c r="AW211" s="405"/>
      <c r="AX211" s="405"/>
      <c r="AY211" s="354"/>
      <c r="AZ211" s="305"/>
      <c r="BA211" s="305"/>
    </row>
    <row r="212" spans="1:53" s="118" customFormat="1" ht="18.75" customHeight="1" x14ac:dyDescent="0.35">
      <c r="A212" s="78"/>
      <c r="T212" s="78"/>
      <c r="U212" s="78"/>
      <c r="V212" s="78"/>
      <c r="W212" s="78"/>
      <c r="X212" s="78"/>
      <c r="Y212" s="78"/>
      <c r="Z212" s="78"/>
      <c r="AA212" s="78"/>
      <c r="AB212" s="78"/>
      <c r="AC212" s="78"/>
      <c r="AD212" s="78"/>
      <c r="AE212" s="78"/>
      <c r="AF212" s="78"/>
      <c r="AG212" s="78"/>
      <c r="AH212" s="78"/>
      <c r="AI212" s="78"/>
      <c r="AJ212" s="243"/>
      <c r="AK212" s="398" t="s">
        <v>29</v>
      </c>
      <c r="AL212" s="398"/>
      <c r="AM212" s="398">
        <f t="shared" si="9"/>
        <v>11</v>
      </c>
      <c r="AN212" s="398">
        <f t="shared" si="9"/>
        <v>0</v>
      </c>
      <c r="AO212" s="398">
        <f t="shared" si="9"/>
        <v>0</v>
      </c>
      <c r="AP212" s="398">
        <f t="shared" si="9"/>
        <v>0</v>
      </c>
      <c r="AQ212" s="398">
        <f t="shared" si="9"/>
        <v>0</v>
      </c>
      <c r="AR212" s="398">
        <f t="shared" si="10"/>
        <v>11</v>
      </c>
      <c r="AS212" s="408">
        <v>0</v>
      </c>
      <c r="AT212" s="412">
        <f>R356</f>
        <v>0</v>
      </c>
      <c r="AU212" s="412" t="str">
        <f t="shared" si="8"/>
        <v>moy. = 0% (0/11)</v>
      </c>
      <c r="AV212" s="408"/>
      <c r="AW212" s="405"/>
      <c r="AX212" s="405"/>
      <c r="AY212" s="354"/>
      <c r="AZ212" s="305"/>
      <c r="BA212" s="305"/>
    </row>
    <row r="213" spans="1:53" s="118" customFormat="1" ht="18.75" customHeight="1" x14ac:dyDescent="0.35">
      <c r="A213" s="78"/>
      <c r="T213" s="78"/>
      <c r="U213" s="78"/>
      <c r="V213" s="78"/>
      <c r="W213" s="78"/>
      <c r="X213" s="78"/>
      <c r="Y213" s="78"/>
      <c r="Z213" s="78"/>
      <c r="AA213" s="78"/>
      <c r="AB213" s="78"/>
      <c r="AC213" s="78"/>
      <c r="AD213" s="78"/>
      <c r="AE213" s="78"/>
      <c r="AF213" s="78"/>
      <c r="AG213" s="78"/>
      <c r="AH213" s="78"/>
      <c r="AI213" s="78"/>
      <c r="AJ213" s="243"/>
      <c r="AK213" s="398" t="s">
        <v>30</v>
      </c>
      <c r="AL213" s="398"/>
      <c r="AM213" s="398">
        <f t="shared" si="9"/>
        <v>11</v>
      </c>
      <c r="AN213" s="398">
        <f t="shared" si="9"/>
        <v>0</v>
      </c>
      <c r="AO213" s="398">
        <f t="shared" si="9"/>
        <v>0</v>
      </c>
      <c r="AP213" s="398">
        <f t="shared" si="9"/>
        <v>0</v>
      </c>
      <c r="AQ213" s="398">
        <f t="shared" si="9"/>
        <v>0</v>
      </c>
      <c r="AR213" s="398">
        <f t="shared" si="10"/>
        <v>11</v>
      </c>
      <c r="AS213" s="408">
        <v>0</v>
      </c>
      <c r="AT213" s="412">
        <f>R357</f>
        <v>0</v>
      </c>
      <c r="AU213" s="412" t="str">
        <f t="shared" si="8"/>
        <v>moy. = 0% (0/11)</v>
      </c>
      <c r="AV213" s="408"/>
      <c r="AW213" s="405"/>
      <c r="AX213" s="405"/>
      <c r="AY213" s="354"/>
      <c r="AZ213" s="305"/>
      <c r="BA213" s="305"/>
    </row>
    <row r="214" spans="1:53" s="118" customFormat="1" ht="18.75" customHeight="1" x14ac:dyDescent="0.35">
      <c r="A214" s="78"/>
      <c r="T214" s="78"/>
      <c r="U214" s="78"/>
      <c r="V214" s="78"/>
      <c r="W214" s="78"/>
      <c r="X214" s="78"/>
      <c r="Y214" s="78"/>
      <c r="Z214" s="78"/>
      <c r="AA214" s="78"/>
      <c r="AB214" s="78"/>
      <c r="AC214" s="78"/>
      <c r="AD214" s="78"/>
      <c r="AE214" s="78"/>
      <c r="AF214" s="78"/>
      <c r="AG214" s="78"/>
      <c r="AH214" s="78"/>
      <c r="AI214" s="78"/>
      <c r="AJ214" s="243"/>
      <c r="AK214" s="398" t="s">
        <v>120</v>
      </c>
      <c r="AL214" s="398"/>
      <c r="AM214" s="398">
        <f t="shared" si="9"/>
        <v>11</v>
      </c>
      <c r="AN214" s="398">
        <f t="shared" si="9"/>
        <v>0</v>
      </c>
      <c r="AO214" s="398">
        <f t="shared" si="9"/>
        <v>0</v>
      </c>
      <c r="AP214" s="398">
        <f t="shared" si="9"/>
        <v>0</v>
      </c>
      <c r="AQ214" s="398">
        <f t="shared" si="9"/>
        <v>0</v>
      </c>
      <c r="AR214" s="398">
        <f t="shared" si="10"/>
        <v>11</v>
      </c>
      <c r="AS214" s="408">
        <v>0</v>
      </c>
      <c r="AT214" s="412">
        <f>R358</f>
        <v>0</v>
      </c>
      <c r="AU214" s="412" t="str">
        <f t="shared" si="8"/>
        <v>moy. = 0% (0/11)</v>
      </c>
      <c r="AV214" s="408"/>
      <c r="AW214" s="405"/>
      <c r="AX214" s="405"/>
      <c r="AY214" s="354"/>
      <c r="AZ214" s="305"/>
      <c r="BA214" s="305"/>
    </row>
    <row r="215" spans="1:53" s="118" customFormat="1" ht="18.75" customHeight="1" x14ac:dyDescent="0.35">
      <c r="A215" s="78"/>
      <c r="T215" s="78"/>
      <c r="U215" s="78"/>
      <c r="V215" s="78"/>
      <c r="W215" s="78"/>
      <c r="X215" s="78"/>
      <c r="Y215" s="78"/>
      <c r="Z215" s="78"/>
      <c r="AA215" s="78"/>
      <c r="AB215" s="78"/>
      <c r="AC215" s="78"/>
      <c r="AD215" s="78"/>
      <c r="AE215" s="78"/>
      <c r="AF215" s="78"/>
      <c r="AG215" s="78"/>
      <c r="AH215" s="78"/>
      <c r="AI215" s="78"/>
      <c r="AJ215" s="243"/>
      <c r="AK215" s="398"/>
      <c r="AL215" s="398"/>
      <c r="AM215" s="398"/>
      <c r="AN215" s="398"/>
      <c r="AO215" s="398"/>
      <c r="AP215" s="398"/>
      <c r="AQ215" s="398"/>
      <c r="AR215" s="398"/>
      <c r="AS215" s="398"/>
      <c r="AT215" s="413"/>
      <c r="AU215" s="408"/>
      <c r="AV215" s="408"/>
      <c r="AW215" s="405"/>
      <c r="AX215" s="405"/>
      <c r="AY215" s="354"/>
      <c r="AZ215" s="305"/>
      <c r="BA215" s="305"/>
    </row>
    <row r="216" spans="1:53" s="118" customFormat="1" ht="18.75" customHeight="1" x14ac:dyDescent="0.35">
      <c r="A216" s="78"/>
      <c r="T216" s="78"/>
      <c r="U216" s="78"/>
      <c r="V216" s="78"/>
      <c r="W216" s="78"/>
      <c r="X216" s="78"/>
      <c r="Y216" s="78"/>
      <c r="Z216" s="78"/>
      <c r="AA216" s="78"/>
      <c r="AB216" s="78"/>
      <c r="AC216" s="78"/>
      <c r="AD216" s="78"/>
      <c r="AE216" s="78"/>
      <c r="AF216" s="78"/>
      <c r="AG216" s="78"/>
      <c r="AH216" s="78"/>
      <c r="AI216" s="78"/>
      <c r="AJ216" s="243"/>
      <c r="AK216" s="398"/>
      <c r="AL216" s="398"/>
      <c r="AM216" s="398"/>
      <c r="AN216" s="398"/>
      <c r="AO216" s="398"/>
      <c r="AP216" s="398"/>
      <c r="AQ216" s="398"/>
      <c r="AR216" s="398"/>
      <c r="AS216" s="398"/>
      <c r="AT216" s="413"/>
      <c r="AU216" s="408"/>
      <c r="AV216" s="408"/>
      <c r="AW216" s="405"/>
      <c r="AX216" s="405"/>
      <c r="AY216" s="354"/>
      <c r="AZ216" s="305"/>
      <c r="BA216" s="305"/>
    </row>
    <row r="217" spans="1:53" s="118" customFormat="1" ht="18.75" customHeight="1" x14ac:dyDescent="0.35">
      <c r="A217" s="78"/>
      <c r="T217" s="78"/>
      <c r="U217" s="78"/>
      <c r="V217" s="78"/>
      <c r="W217" s="78"/>
      <c r="X217" s="78"/>
      <c r="Y217" s="78"/>
      <c r="Z217" s="78"/>
      <c r="AA217" s="78"/>
      <c r="AB217" s="78"/>
      <c r="AC217" s="78"/>
      <c r="AD217" s="78"/>
      <c r="AE217" s="78"/>
      <c r="AF217" s="78"/>
      <c r="AG217" s="78"/>
      <c r="AH217" s="78"/>
      <c r="AI217" s="78"/>
      <c r="AJ217" s="243"/>
      <c r="AK217" s="398"/>
      <c r="AL217" s="398"/>
      <c r="AM217" s="398"/>
      <c r="AN217" s="398"/>
      <c r="AO217" s="398"/>
      <c r="AP217" s="398"/>
      <c r="AQ217" s="398"/>
      <c r="AR217" s="398"/>
      <c r="AS217" s="398"/>
      <c r="AT217" s="413"/>
      <c r="AU217" s="408"/>
      <c r="AV217" s="408"/>
      <c r="AW217" s="405"/>
      <c r="AX217" s="405"/>
      <c r="AY217" s="354"/>
      <c r="AZ217" s="305"/>
      <c r="BA217" s="305"/>
    </row>
    <row r="218" spans="1:53" s="118" customFormat="1" ht="18.75" customHeight="1" x14ac:dyDescent="0.35">
      <c r="A218" s="78"/>
      <c r="T218" s="78"/>
      <c r="U218" s="78"/>
      <c r="V218" s="78"/>
      <c r="W218" s="78"/>
      <c r="X218" s="78"/>
      <c r="Y218" s="78"/>
      <c r="Z218" s="78"/>
      <c r="AA218" s="78"/>
      <c r="AB218" s="78"/>
      <c r="AC218" s="78"/>
      <c r="AD218" s="78"/>
      <c r="AE218" s="78"/>
      <c r="AF218" s="78"/>
      <c r="AG218" s="78"/>
      <c r="AH218" s="78"/>
      <c r="AI218" s="78"/>
      <c r="AJ218" s="243"/>
      <c r="AK218" s="398"/>
      <c r="AL218" s="398"/>
      <c r="AM218" s="398"/>
      <c r="AN218" s="398"/>
      <c r="AO218" s="398"/>
      <c r="AP218" s="398"/>
      <c r="AQ218" s="398"/>
      <c r="AR218" s="398"/>
      <c r="AS218" s="398"/>
      <c r="AT218" s="413"/>
      <c r="AU218" s="408"/>
      <c r="AV218" s="408"/>
      <c r="AW218" s="405"/>
      <c r="AX218" s="405"/>
      <c r="AY218" s="354"/>
      <c r="AZ218" s="305"/>
      <c r="BA218" s="305"/>
    </row>
    <row r="219" spans="1:53" s="118" customFormat="1" ht="10.5" customHeight="1" x14ac:dyDescent="0.35">
      <c r="A219" s="78"/>
      <c r="T219" s="78"/>
      <c r="U219" s="78"/>
      <c r="V219" s="78"/>
      <c r="W219" s="78"/>
      <c r="X219" s="78"/>
      <c r="Y219" s="78"/>
      <c r="Z219" s="78"/>
      <c r="AA219" s="78"/>
      <c r="AB219" s="78"/>
      <c r="AC219" s="78"/>
      <c r="AD219" s="78"/>
      <c r="AE219" s="78"/>
      <c r="AF219" s="78"/>
      <c r="AG219" s="78"/>
      <c r="AH219" s="78"/>
      <c r="AI219" s="78"/>
      <c r="AJ219" s="243"/>
      <c r="AK219" s="398"/>
      <c r="AL219" s="398"/>
      <c r="AM219" s="398"/>
      <c r="AN219" s="398"/>
      <c r="AO219" s="398"/>
      <c r="AP219" s="398"/>
      <c r="AQ219" s="398"/>
      <c r="AR219" s="398"/>
      <c r="AS219" s="398"/>
      <c r="AT219" s="413"/>
      <c r="AU219" s="408"/>
      <c r="AV219" s="408"/>
      <c r="AW219" s="405"/>
      <c r="AX219" s="405"/>
      <c r="AY219" s="354"/>
      <c r="AZ219" s="305"/>
      <c r="BA219" s="305"/>
    </row>
    <row r="220" spans="1:53" s="118" customFormat="1" ht="10.5" customHeight="1" x14ac:dyDescent="0.35">
      <c r="A220" s="78"/>
      <c r="T220" s="78"/>
      <c r="U220" s="78"/>
      <c r="V220" s="78"/>
      <c r="W220" s="78"/>
      <c r="X220" s="78"/>
      <c r="Y220" s="78"/>
      <c r="Z220" s="78"/>
      <c r="AA220" s="78"/>
      <c r="AB220" s="78"/>
      <c r="AC220" s="78"/>
      <c r="AD220" s="78"/>
      <c r="AE220" s="78"/>
      <c r="AF220" s="78"/>
      <c r="AG220" s="78"/>
      <c r="AH220" s="78"/>
      <c r="AI220" s="78"/>
      <c r="AJ220" s="243"/>
      <c r="AK220" s="398"/>
      <c r="AL220" s="398"/>
      <c r="AM220" s="398"/>
      <c r="AN220" s="398"/>
      <c r="AO220" s="398"/>
      <c r="AP220" s="398"/>
      <c r="AQ220" s="398"/>
      <c r="AR220" s="398"/>
      <c r="AS220" s="398"/>
      <c r="AT220" s="413"/>
      <c r="AU220" s="408"/>
      <c r="AV220" s="408"/>
      <c r="AW220" s="405"/>
      <c r="AX220" s="405"/>
      <c r="AY220" s="354"/>
      <c r="AZ220" s="305"/>
      <c r="BA220" s="305"/>
    </row>
    <row r="221" spans="1:53" s="118" customFormat="1" ht="10.5" customHeight="1" x14ac:dyDescent="0.35">
      <c r="A221" s="78"/>
      <c r="T221" s="78"/>
      <c r="U221" s="78"/>
      <c r="V221" s="78"/>
      <c r="W221" s="78"/>
      <c r="X221" s="78"/>
      <c r="Y221" s="78"/>
      <c r="Z221" s="78"/>
      <c r="AA221" s="78"/>
      <c r="AB221" s="78"/>
      <c r="AC221" s="78"/>
      <c r="AD221" s="78"/>
      <c r="AE221" s="78"/>
      <c r="AF221" s="78"/>
      <c r="AG221" s="78"/>
      <c r="AH221" s="78"/>
      <c r="AI221" s="78"/>
      <c r="AJ221" s="243"/>
      <c r="AK221" s="398"/>
      <c r="AL221" s="398"/>
      <c r="AM221" s="398"/>
      <c r="AN221" s="398"/>
      <c r="AO221" s="398"/>
      <c r="AP221" s="398"/>
      <c r="AQ221" s="398"/>
      <c r="AR221" s="398"/>
      <c r="AS221" s="398"/>
      <c r="AT221" s="408"/>
      <c r="AU221" s="408"/>
      <c r="AV221" s="408"/>
      <c r="AW221" s="405"/>
      <c r="AX221" s="405"/>
      <c r="AY221" s="354"/>
      <c r="AZ221" s="305"/>
      <c r="BA221" s="305"/>
    </row>
    <row r="222" spans="1:53" s="118" customFormat="1" ht="18.75" customHeight="1" x14ac:dyDescent="0.35">
      <c r="A222" s="78"/>
      <c r="T222" s="78"/>
      <c r="U222" s="78"/>
      <c r="V222" s="78"/>
      <c r="W222" s="78"/>
      <c r="X222" s="78"/>
      <c r="Y222" s="78"/>
      <c r="Z222" s="78"/>
      <c r="AA222" s="78"/>
      <c r="AB222" s="78"/>
      <c r="AC222" s="78"/>
      <c r="AD222" s="78"/>
      <c r="AE222" s="78"/>
      <c r="AF222" s="78"/>
      <c r="AG222" s="78"/>
      <c r="AH222" s="78"/>
      <c r="AI222" s="78"/>
      <c r="AJ222" s="243"/>
      <c r="AK222" s="398"/>
      <c r="AL222" s="398"/>
      <c r="AM222" s="398"/>
      <c r="AN222" s="398"/>
      <c r="AO222" s="398"/>
      <c r="AP222" s="398"/>
      <c r="AQ222" s="398"/>
      <c r="AR222" s="398"/>
      <c r="AS222" s="398"/>
      <c r="AT222" s="408"/>
      <c r="AU222" s="408"/>
      <c r="AV222" s="408"/>
      <c r="AW222" s="405"/>
      <c r="AX222" s="405"/>
      <c r="AY222" s="354"/>
      <c r="AZ222" s="305"/>
      <c r="BA222" s="305"/>
    </row>
    <row r="223" spans="1:53" s="118" customFormat="1" ht="18.75" customHeight="1" x14ac:dyDescent="0.35">
      <c r="A223" s="78"/>
      <c r="T223" s="78"/>
      <c r="U223" s="78"/>
      <c r="V223" s="78"/>
      <c r="W223" s="78"/>
      <c r="X223" s="78"/>
      <c r="Y223" s="78"/>
      <c r="Z223" s="78"/>
      <c r="AA223" s="78"/>
      <c r="AB223" s="78"/>
      <c r="AC223" s="78"/>
      <c r="AD223" s="78"/>
      <c r="AE223" s="78"/>
      <c r="AF223" s="78"/>
      <c r="AG223" s="78"/>
      <c r="AH223" s="78"/>
      <c r="AI223" s="78"/>
      <c r="AJ223" s="243"/>
      <c r="AK223" s="398"/>
      <c r="AL223" s="398"/>
      <c r="AM223" s="398"/>
      <c r="AN223" s="398"/>
      <c r="AO223" s="398"/>
      <c r="AP223" s="398"/>
      <c r="AQ223" s="398"/>
      <c r="AR223" s="398"/>
      <c r="AS223" s="398"/>
      <c r="AT223" s="408"/>
      <c r="AU223" s="408"/>
      <c r="AV223" s="408"/>
      <c r="AW223" s="405"/>
      <c r="AX223" s="405"/>
      <c r="AY223" s="354"/>
      <c r="AZ223" s="305"/>
      <c r="BA223" s="305"/>
    </row>
    <row r="224" spans="1:53" s="118" customFormat="1" ht="18.75" customHeight="1" x14ac:dyDescent="0.35">
      <c r="A224" s="78"/>
      <c r="T224" s="78"/>
      <c r="U224" s="78"/>
      <c r="V224" s="78"/>
      <c r="W224" s="78"/>
      <c r="X224" s="78"/>
      <c r="Y224" s="78"/>
      <c r="Z224" s="78"/>
      <c r="AA224" s="78"/>
      <c r="AB224" s="78"/>
      <c r="AC224" s="78"/>
      <c r="AD224" s="78"/>
      <c r="AE224" s="78"/>
      <c r="AF224" s="78"/>
      <c r="AG224" s="78"/>
      <c r="AH224" s="78"/>
      <c r="AI224" s="78"/>
      <c r="AJ224" s="243"/>
      <c r="AK224" s="398"/>
      <c r="AL224" s="398"/>
      <c r="AM224" s="398"/>
      <c r="AN224" s="398"/>
      <c r="AO224" s="398"/>
      <c r="AP224" s="398"/>
      <c r="AQ224" s="398"/>
      <c r="AR224" s="398"/>
      <c r="AS224" s="398"/>
      <c r="AT224" s="408"/>
      <c r="AU224" s="408"/>
      <c r="AV224" s="408"/>
      <c r="AW224" s="405"/>
      <c r="AX224" s="405"/>
      <c r="AY224" s="354"/>
      <c r="AZ224" s="305"/>
      <c r="BA224" s="305"/>
    </row>
    <row r="225" spans="1:53" s="118" customFormat="1" ht="18.75" customHeight="1" x14ac:dyDescent="0.35">
      <c r="A225" s="78"/>
      <c r="T225" s="78"/>
      <c r="U225" s="78"/>
      <c r="V225" s="78"/>
      <c r="W225" s="78"/>
      <c r="X225" s="78"/>
      <c r="Y225" s="78"/>
      <c r="Z225" s="78"/>
      <c r="AA225" s="78"/>
      <c r="AB225" s="78"/>
      <c r="AC225" s="78"/>
      <c r="AD225" s="78"/>
      <c r="AE225" s="78"/>
      <c r="AF225" s="78"/>
      <c r="AG225" s="78"/>
      <c r="AH225" s="78"/>
      <c r="AI225" s="78"/>
      <c r="AJ225" s="243"/>
      <c r="AK225" s="398"/>
      <c r="AL225" s="398"/>
      <c r="AM225" s="398"/>
      <c r="AN225" s="398"/>
      <c r="AO225" s="398"/>
      <c r="AP225" s="398"/>
      <c r="AQ225" s="398"/>
      <c r="AR225" s="398"/>
      <c r="AS225" s="398"/>
      <c r="AT225" s="408"/>
      <c r="AU225" s="408"/>
      <c r="AV225" s="408"/>
      <c r="AW225" s="405"/>
      <c r="AX225" s="405"/>
      <c r="AY225" s="354"/>
      <c r="AZ225" s="305"/>
      <c r="BA225" s="305"/>
    </row>
    <row r="226" spans="1:53" s="118" customFormat="1" ht="21" x14ac:dyDescent="0.35">
      <c r="A226" s="78"/>
      <c r="T226" s="78"/>
      <c r="U226" s="78"/>
      <c r="V226" s="78"/>
      <c r="W226" s="78"/>
      <c r="X226" s="78"/>
      <c r="Y226" s="78"/>
      <c r="Z226" s="78"/>
      <c r="AA226" s="78"/>
      <c r="AB226" s="78"/>
      <c r="AC226" s="78"/>
      <c r="AD226" s="78"/>
      <c r="AE226" s="78"/>
      <c r="AF226" s="78"/>
      <c r="AG226" s="78"/>
      <c r="AH226" s="78"/>
      <c r="AI226" s="78"/>
      <c r="AJ226" s="243"/>
      <c r="AK226" s="398"/>
      <c r="AL226" s="398"/>
      <c r="AM226" s="398"/>
      <c r="AN226" s="398"/>
      <c r="AO226" s="398"/>
      <c r="AP226" s="398"/>
      <c r="AQ226" s="398"/>
      <c r="AR226" s="398"/>
      <c r="AS226" s="398"/>
      <c r="AT226" s="408"/>
      <c r="AU226" s="408"/>
      <c r="AV226" s="408"/>
      <c r="AW226" s="405"/>
      <c r="AX226" s="405"/>
      <c r="AY226" s="354"/>
      <c r="AZ226" s="305"/>
      <c r="BA226" s="305"/>
    </row>
    <row r="227" spans="1:53" s="118" customFormat="1" ht="21" x14ac:dyDescent="0.35">
      <c r="A227" s="78"/>
      <c r="B227" s="543" t="str">
        <f>B196</f>
        <v xml:space="preserve">Correspondance nom - numéro de service : </v>
      </c>
      <c r="C227" s="543"/>
      <c r="D227" s="543"/>
      <c r="E227" s="543"/>
      <c r="F227" s="543"/>
      <c r="G227" s="543"/>
      <c r="H227" s="543"/>
      <c r="I227" s="543"/>
      <c r="J227" s="543"/>
      <c r="K227" s="543"/>
      <c r="L227" s="543"/>
      <c r="M227" s="543"/>
      <c r="N227" s="543"/>
      <c r="O227" s="543"/>
      <c r="P227" s="543"/>
      <c r="Q227" s="543"/>
      <c r="R227" s="543"/>
      <c r="S227" s="543"/>
      <c r="T227" s="78"/>
      <c r="U227" s="78"/>
      <c r="V227" s="78"/>
      <c r="W227" s="78"/>
      <c r="X227" s="78"/>
      <c r="Y227" s="78"/>
      <c r="Z227" s="78"/>
      <c r="AA227" s="78"/>
      <c r="AB227" s="78"/>
      <c r="AC227" s="78"/>
      <c r="AD227" s="78"/>
      <c r="AE227" s="78"/>
      <c r="AF227" s="78"/>
      <c r="AG227" s="78"/>
      <c r="AH227" s="78"/>
      <c r="AI227" s="78"/>
      <c r="AJ227" s="243"/>
      <c r="AK227" s="398"/>
      <c r="AL227" s="398"/>
      <c r="AM227" s="398"/>
      <c r="AN227" s="398"/>
      <c r="AO227" s="398"/>
      <c r="AP227" s="398"/>
      <c r="AQ227" s="398"/>
      <c r="AR227" s="398"/>
      <c r="AS227" s="398"/>
      <c r="AT227" s="408"/>
      <c r="AU227" s="408"/>
      <c r="AV227" s="408"/>
      <c r="AW227" s="405"/>
      <c r="AX227" s="405"/>
      <c r="AY227" s="354"/>
      <c r="AZ227" s="305"/>
      <c r="BA227" s="305"/>
    </row>
    <row r="228" spans="1:53" s="118" customFormat="1" ht="18.75" customHeight="1" x14ac:dyDescent="0.35">
      <c r="A228" s="78"/>
      <c r="B228" s="543"/>
      <c r="C228" s="543"/>
      <c r="D228" s="543"/>
      <c r="E228" s="543"/>
      <c r="F228" s="543"/>
      <c r="G228" s="543"/>
      <c r="H228" s="543"/>
      <c r="I228" s="543"/>
      <c r="J228" s="543"/>
      <c r="K228" s="543"/>
      <c r="L228" s="543"/>
      <c r="M228" s="543"/>
      <c r="N228" s="543"/>
      <c r="O228" s="543"/>
      <c r="P228" s="543"/>
      <c r="Q228" s="543"/>
      <c r="R228" s="543"/>
      <c r="S228" s="543"/>
      <c r="T228" s="78"/>
      <c r="U228" s="78"/>
      <c r="V228" s="78"/>
      <c r="W228" s="78"/>
      <c r="X228" s="78"/>
      <c r="Y228" s="78"/>
      <c r="Z228" s="78"/>
      <c r="AA228" s="78"/>
      <c r="AB228" s="78"/>
      <c r="AC228" s="78"/>
      <c r="AD228" s="78"/>
      <c r="AE228" s="78"/>
      <c r="AF228" s="78"/>
      <c r="AG228" s="78"/>
      <c r="AH228" s="78"/>
      <c r="AI228" s="78"/>
      <c r="AJ228" s="243"/>
      <c r="AK228" s="398"/>
      <c r="AL228" s="398"/>
      <c r="AM228" s="398"/>
      <c r="AN228" s="398"/>
      <c r="AO228" s="398"/>
      <c r="AP228" s="398"/>
      <c r="AQ228" s="398"/>
      <c r="AR228" s="398"/>
      <c r="AS228" s="398"/>
      <c r="AT228" s="408"/>
      <c r="AU228" s="408"/>
      <c r="AV228" s="408"/>
      <c r="AW228" s="405"/>
      <c r="AX228" s="405"/>
      <c r="AY228" s="354"/>
      <c r="AZ228" s="305"/>
      <c r="BA228" s="305"/>
    </row>
    <row r="229" spans="1:53" ht="38.25" customHeight="1" outlineLevel="2" x14ac:dyDescent="0.25">
      <c r="B229" s="549" t="str">
        <f>E40</f>
        <v xml:space="preserve">Unités et services de soins </v>
      </c>
      <c r="C229" s="549"/>
      <c r="D229" s="549"/>
      <c r="E229" s="549"/>
      <c r="F229" s="549"/>
      <c r="G229" s="549"/>
      <c r="H229" s="549"/>
      <c r="I229" s="549"/>
      <c r="J229" s="549"/>
      <c r="K229" s="549"/>
      <c r="L229" s="549"/>
      <c r="M229" s="549"/>
      <c r="N229" s="549"/>
      <c r="O229" s="549"/>
      <c r="P229" s="549"/>
      <c r="Q229" s="549"/>
      <c r="R229" s="549"/>
      <c r="S229" s="549"/>
      <c r="T229" s="172"/>
      <c r="U229" s="172"/>
      <c r="V229" s="172"/>
      <c r="W229" s="172"/>
      <c r="X229" s="172"/>
      <c r="Y229" s="172"/>
      <c r="Z229" s="172"/>
      <c r="AA229" s="172"/>
      <c r="AB229" s="172"/>
      <c r="AC229" s="172"/>
      <c r="AD229" s="172"/>
      <c r="AE229" s="172"/>
      <c r="AF229" s="172"/>
      <c r="AG229" s="172"/>
      <c r="AH229" s="172"/>
      <c r="AI229" s="172"/>
      <c r="AJ229" s="414"/>
    </row>
    <row r="230" spans="1:53" ht="15.75" customHeight="1" outlineLevel="2" x14ac:dyDescent="0.35">
      <c r="B230" s="173" t="s">
        <v>341</v>
      </c>
      <c r="C230" s="124"/>
      <c r="D230" s="124"/>
      <c r="E230" s="124"/>
      <c r="F230" s="124"/>
      <c r="G230" s="124"/>
      <c r="H230" s="124"/>
      <c r="I230" s="124"/>
      <c r="J230" s="124"/>
      <c r="K230" s="124"/>
      <c r="L230" s="124"/>
      <c r="M230" s="124"/>
      <c r="N230" s="174"/>
      <c r="O230" s="124"/>
      <c r="P230" s="124"/>
      <c r="Q230" s="124"/>
      <c r="R230" s="124"/>
      <c r="S230" s="124"/>
      <c r="T230" s="172"/>
      <c r="U230" s="172"/>
      <c r="V230" s="172"/>
      <c r="W230" s="172"/>
      <c r="X230" s="172"/>
      <c r="Y230" s="172"/>
      <c r="Z230" s="172"/>
      <c r="AA230" s="172"/>
      <c r="AB230" s="172"/>
      <c r="AC230" s="172"/>
      <c r="AD230" s="172"/>
      <c r="AE230" s="172"/>
      <c r="AF230" s="172"/>
      <c r="AG230" s="172"/>
      <c r="AH230" s="172"/>
      <c r="AI230" s="172"/>
      <c r="AJ230" s="414"/>
    </row>
    <row r="231" spans="1:53" s="118" customFormat="1" ht="15.75" customHeight="1" outlineLevel="2" x14ac:dyDescent="0.35">
      <c r="A231" s="78"/>
      <c r="B231" s="173" t="s">
        <v>342</v>
      </c>
      <c r="C231" s="174"/>
      <c r="D231" s="174"/>
      <c r="E231" s="174"/>
      <c r="F231" s="174"/>
      <c r="G231" s="174"/>
      <c r="H231" s="174"/>
      <c r="I231" s="174"/>
      <c r="J231" s="174"/>
      <c r="K231" s="174"/>
      <c r="L231" s="174"/>
      <c r="M231" s="174"/>
      <c r="N231" s="174"/>
      <c r="O231" s="174"/>
      <c r="P231" s="174"/>
      <c r="Q231" s="174"/>
      <c r="R231" s="174"/>
      <c r="S231" s="174"/>
      <c r="T231" s="174"/>
      <c r="U231" s="174"/>
      <c r="V231" s="174"/>
      <c r="W231" s="174"/>
      <c r="X231" s="174"/>
      <c r="Y231" s="174"/>
      <c r="Z231" s="174"/>
      <c r="AA231" s="174"/>
      <c r="AB231" s="174"/>
      <c r="AC231" s="174"/>
      <c r="AD231" s="174"/>
      <c r="AE231" s="174"/>
      <c r="AF231" s="174"/>
      <c r="AG231" s="174"/>
      <c r="AH231" s="174"/>
      <c r="AI231" s="174"/>
      <c r="AJ231" s="415"/>
      <c r="AK231" s="408"/>
      <c r="AL231" s="408"/>
      <c r="AM231" s="408"/>
      <c r="AN231" s="408"/>
      <c r="AO231" s="408"/>
      <c r="AP231" s="408"/>
      <c r="AQ231" s="398"/>
      <c r="AR231" s="398"/>
      <c r="AS231" s="398"/>
      <c r="AT231" s="408"/>
      <c r="AU231" s="408"/>
      <c r="AV231" s="408"/>
      <c r="AW231" s="405"/>
      <c r="AX231" s="405"/>
      <c r="AY231" s="354"/>
      <c r="AZ231" s="305"/>
      <c r="BA231" s="305"/>
    </row>
    <row r="232" spans="1:53" s="118" customFormat="1" ht="22.5" customHeight="1" outlineLevel="2" x14ac:dyDescent="0.4">
      <c r="A232" s="78"/>
      <c r="B232" s="171"/>
      <c r="C232" s="174"/>
      <c r="D232" s="174"/>
      <c r="E232" s="174"/>
      <c r="F232" s="174"/>
      <c r="G232" s="174"/>
      <c r="H232" s="174"/>
      <c r="I232" s="174"/>
      <c r="J232" s="174"/>
      <c r="K232" s="174"/>
      <c r="L232" s="174"/>
      <c r="M232" s="174"/>
      <c r="N232" s="174"/>
      <c r="O232" s="174"/>
      <c r="P232" s="174"/>
      <c r="Q232" s="174"/>
      <c r="R232" s="174"/>
      <c r="S232" s="174"/>
      <c r="T232" s="174"/>
      <c r="U232" s="174"/>
      <c r="V232" s="174"/>
      <c r="W232" s="174"/>
      <c r="X232" s="174"/>
      <c r="Y232" s="174"/>
      <c r="Z232" s="174"/>
      <c r="AA232" s="174"/>
      <c r="AB232" s="174"/>
      <c r="AC232" s="174"/>
      <c r="AD232" s="174"/>
      <c r="AE232" s="174"/>
      <c r="AF232" s="174"/>
      <c r="AG232" s="174"/>
      <c r="AH232" s="174"/>
      <c r="AI232" s="174"/>
      <c r="AJ232" s="415"/>
      <c r="AK232" s="408"/>
      <c r="AL232" s="408"/>
      <c r="AM232" s="408"/>
      <c r="AN232" s="408"/>
      <c r="AO232" s="408"/>
      <c r="AP232" s="408"/>
      <c r="AQ232" s="398"/>
      <c r="AR232" s="398"/>
      <c r="AS232" s="398"/>
      <c r="AT232" s="408"/>
      <c r="AU232" s="408"/>
      <c r="AV232" s="408"/>
      <c r="AW232" s="405"/>
      <c r="AX232" s="405"/>
      <c r="AY232" s="354"/>
      <c r="AZ232" s="305"/>
      <c r="BA232" s="305"/>
    </row>
    <row r="233" spans="1:53" s="118" customFormat="1" ht="31.5" customHeight="1" outlineLevel="2" x14ac:dyDescent="0.4">
      <c r="A233" s="78"/>
      <c r="B233" s="175" t="str">
        <f>C84</f>
        <v>Service non renseigné</v>
      </c>
      <c r="C233" s="176"/>
      <c r="D233" s="177"/>
      <c r="E233" s="4"/>
      <c r="F233" s="4"/>
      <c r="G233" s="4"/>
      <c r="H233" s="4"/>
      <c r="I233" s="4"/>
      <c r="J233" s="212"/>
      <c r="K233" s="178" t="str">
        <f>K84</f>
        <v>Service non renseigné</v>
      </c>
      <c r="M233" s="4"/>
      <c r="N233" s="4"/>
      <c r="O233" s="4"/>
      <c r="P233" s="4"/>
      <c r="Q233" s="4"/>
      <c r="R233" s="4"/>
      <c r="S233" s="4"/>
      <c r="T233" s="78"/>
      <c r="U233" s="78"/>
      <c r="V233" s="78"/>
      <c r="W233" s="78"/>
      <c r="X233" s="78"/>
      <c r="Y233" s="78"/>
      <c r="Z233" s="78"/>
      <c r="AA233" s="78"/>
      <c r="AB233" s="78"/>
      <c r="AC233" s="78"/>
      <c r="AD233" s="78"/>
      <c r="AE233" s="78"/>
      <c r="AF233" s="78"/>
      <c r="AG233" s="78"/>
      <c r="AH233" s="78"/>
      <c r="AI233" s="78"/>
      <c r="AJ233" s="243"/>
      <c r="AK233" s="408"/>
      <c r="AL233" s="408"/>
      <c r="AM233" s="408"/>
      <c r="AN233" s="408"/>
      <c r="AO233" s="408"/>
      <c r="AP233" s="408"/>
      <c r="AQ233" s="398"/>
      <c r="AR233" s="398"/>
      <c r="AS233" s="398"/>
      <c r="AT233" s="408"/>
      <c r="AU233" s="408"/>
      <c r="AV233" s="408"/>
      <c r="AW233" s="405"/>
      <c r="AX233" s="405"/>
      <c r="AY233" s="354"/>
      <c r="AZ233" s="305"/>
      <c r="BA233" s="305"/>
    </row>
    <row r="234" spans="1:53" s="118" customFormat="1" ht="18" customHeight="1" outlineLevel="2" x14ac:dyDescent="0.35">
      <c r="A234" s="552" t="str">
        <f>IF(B233="Service non renseigné","",R308)</f>
        <v/>
      </c>
      <c r="B234" s="552"/>
      <c r="C234" s="322" t="str">
        <f>IF(B233="Service non renseigné","","de moyenne générale")</f>
        <v/>
      </c>
      <c r="D234" s="177"/>
      <c r="E234" s="4"/>
      <c r="F234" s="4"/>
      <c r="G234" s="4"/>
      <c r="H234" s="4"/>
      <c r="I234" s="4"/>
      <c r="J234" s="212"/>
      <c r="K234" s="552" t="str">
        <f>IF(K233="Service non renseigné","",R309)</f>
        <v/>
      </c>
      <c r="L234" s="552"/>
      <c r="M234" s="322" t="str">
        <f>IF(K233="Service non renseigné","","de moyenne générale")</f>
        <v/>
      </c>
      <c r="N234" s="4"/>
      <c r="O234" s="4"/>
      <c r="P234" s="4"/>
      <c r="Q234" s="4"/>
      <c r="R234" s="4"/>
      <c r="S234" s="4"/>
      <c r="T234" s="78"/>
      <c r="U234" s="78"/>
      <c r="V234" s="78"/>
      <c r="W234" s="78"/>
      <c r="X234" s="78"/>
      <c r="Y234" s="78"/>
      <c r="Z234" s="78"/>
      <c r="AA234" s="78"/>
      <c r="AB234" s="78"/>
      <c r="AC234" s="78"/>
      <c r="AD234" s="78"/>
      <c r="AE234" s="78"/>
      <c r="AF234" s="78"/>
      <c r="AG234" s="78"/>
      <c r="AH234" s="78"/>
      <c r="AI234" s="78"/>
      <c r="AJ234" s="243"/>
      <c r="AK234" s="408" t="s">
        <v>349</v>
      </c>
      <c r="AL234" s="416" t="s">
        <v>350</v>
      </c>
      <c r="AM234" s="416" t="s">
        <v>350</v>
      </c>
      <c r="AN234" s="417" t="s">
        <v>112</v>
      </c>
      <c r="AO234" s="418" t="s">
        <v>123</v>
      </c>
      <c r="AP234" s="418" t="s">
        <v>124</v>
      </c>
      <c r="AQ234" s="418" t="s">
        <v>125</v>
      </c>
      <c r="AR234" s="418" t="s">
        <v>126</v>
      </c>
      <c r="AS234" s="418" t="s">
        <v>137</v>
      </c>
      <c r="AT234" s="416" t="s">
        <v>351</v>
      </c>
      <c r="AU234" s="418" t="s">
        <v>147</v>
      </c>
      <c r="AV234" s="416" t="s">
        <v>153</v>
      </c>
      <c r="AW234" s="7"/>
      <c r="AX234" s="405"/>
      <c r="AY234" s="354"/>
      <c r="AZ234" s="305"/>
      <c r="BA234" s="305"/>
    </row>
    <row r="235" spans="1:53" s="179" customFormat="1" ht="24" customHeight="1" outlineLevel="2" x14ac:dyDescent="0.3">
      <c r="C235" s="176"/>
      <c r="D235" s="177"/>
      <c r="J235" s="213"/>
      <c r="AJ235" s="419"/>
      <c r="AK235" s="398" t="s">
        <v>102</v>
      </c>
      <c r="AL235" s="398" t="s">
        <v>3</v>
      </c>
      <c r="AM235" s="398" t="str">
        <f>IF(AU235="NC","",AL235)</f>
        <v/>
      </c>
      <c r="AN235" s="416">
        <f t="shared" ref="AN235:AS235" si="11">L312</f>
        <v>15</v>
      </c>
      <c r="AO235" s="416">
        <f t="shared" si="11"/>
        <v>0</v>
      </c>
      <c r="AP235" s="416">
        <f t="shared" si="11"/>
        <v>0</v>
      </c>
      <c r="AQ235" s="416">
        <f t="shared" si="11"/>
        <v>0</v>
      </c>
      <c r="AR235" s="416">
        <f t="shared" si="11"/>
        <v>0</v>
      </c>
      <c r="AS235" s="416">
        <f t="shared" si="11"/>
        <v>15</v>
      </c>
      <c r="AT235" s="416">
        <v>0</v>
      </c>
      <c r="AU235" s="420" t="str">
        <f>R312</f>
        <v>NC</v>
      </c>
      <c r="AV235" s="412" t="str">
        <f>IF(AU235="NC","","moy. = "&amp;TEXT(AU235,"0%")&amp;" ("&amp;AO235+(AQ235/2)&amp;"/"&amp;AN235-AR235&amp;")")</f>
        <v/>
      </c>
      <c r="AW235" s="7"/>
      <c r="AX235" s="419"/>
      <c r="AY235" s="355"/>
      <c r="AZ235" s="349"/>
      <c r="BA235" s="349"/>
    </row>
    <row r="236" spans="1:53" s="179" customFormat="1" ht="24" customHeight="1" outlineLevel="2" x14ac:dyDescent="0.25">
      <c r="J236" s="213"/>
      <c r="AJ236" s="419"/>
      <c r="AK236" s="398" t="s">
        <v>102</v>
      </c>
      <c r="AL236" s="398" t="s">
        <v>42</v>
      </c>
      <c r="AM236" s="398" t="str">
        <f t="shared" ref="AM236:AM250" si="12">IF(AU236="NC","",AL236)</f>
        <v/>
      </c>
      <c r="AN236" s="416">
        <f t="shared" ref="AN236:AS236" si="13">L316</f>
        <v>2</v>
      </c>
      <c r="AO236" s="416">
        <f t="shared" si="13"/>
        <v>0</v>
      </c>
      <c r="AP236" s="416">
        <f t="shared" si="13"/>
        <v>0</v>
      </c>
      <c r="AQ236" s="416">
        <f t="shared" si="13"/>
        <v>0</v>
      </c>
      <c r="AR236" s="416">
        <f t="shared" si="13"/>
        <v>0</v>
      </c>
      <c r="AS236" s="416">
        <f t="shared" si="13"/>
        <v>2</v>
      </c>
      <c r="AT236" s="416">
        <v>0</v>
      </c>
      <c r="AU236" s="420" t="str">
        <f>R316</f>
        <v>NC</v>
      </c>
      <c r="AV236" s="412" t="str">
        <f t="shared" ref="AV236:AV250" si="14">IF(AU236="NC","","moy. = "&amp;TEXT(AU236,"0%")&amp;" ("&amp;AO236+(AQ236/2)&amp;"/"&amp;AN236-AR236&amp;")")</f>
        <v/>
      </c>
      <c r="AW236" s="419"/>
      <c r="AX236" s="419"/>
      <c r="AY236" s="355"/>
      <c r="AZ236" s="349"/>
      <c r="BA236" s="349"/>
    </row>
    <row r="237" spans="1:53" s="179" customFormat="1" ht="24" customHeight="1" outlineLevel="2" x14ac:dyDescent="0.35">
      <c r="B237" s="180"/>
      <c r="J237" s="213"/>
      <c r="AJ237" s="419"/>
      <c r="AK237" s="398" t="s">
        <v>102</v>
      </c>
      <c r="AL237" s="398" t="s">
        <v>43</v>
      </c>
      <c r="AM237" s="398" t="str">
        <f t="shared" si="12"/>
        <v/>
      </c>
      <c r="AN237" s="416">
        <f t="shared" ref="AN237:AS237" si="15">L320</f>
        <v>2</v>
      </c>
      <c r="AO237" s="416">
        <f t="shared" si="15"/>
        <v>0</v>
      </c>
      <c r="AP237" s="416">
        <f t="shared" si="15"/>
        <v>0</v>
      </c>
      <c r="AQ237" s="416">
        <f t="shared" si="15"/>
        <v>0</v>
      </c>
      <c r="AR237" s="416">
        <f t="shared" si="15"/>
        <v>0</v>
      </c>
      <c r="AS237" s="416">
        <f t="shared" si="15"/>
        <v>2</v>
      </c>
      <c r="AT237" s="416">
        <v>0</v>
      </c>
      <c r="AU237" s="420" t="str">
        <f>R320</f>
        <v>NC</v>
      </c>
      <c r="AV237" s="412" t="str">
        <f t="shared" si="14"/>
        <v/>
      </c>
      <c r="AW237" s="419"/>
      <c r="AX237" s="419"/>
      <c r="AY237" s="355"/>
      <c r="AZ237" s="349"/>
      <c r="BA237" s="349"/>
    </row>
    <row r="238" spans="1:53" ht="24" customHeight="1" outlineLevel="2" x14ac:dyDescent="0.35">
      <c r="A238" s="181"/>
      <c r="B238" s="181"/>
      <c r="C238" s="182"/>
      <c r="D238" s="183"/>
      <c r="E238" s="182"/>
      <c r="F238" s="182"/>
      <c r="G238" s="182"/>
      <c r="H238" s="182"/>
      <c r="I238" s="182"/>
      <c r="J238" s="214"/>
      <c r="K238" s="181"/>
      <c r="L238" s="182"/>
      <c r="M238" s="184"/>
      <c r="N238" s="184"/>
      <c r="O238" s="185"/>
      <c r="Q238" s="78"/>
      <c r="R238" s="103"/>
      <c r="S238" s="78"/>
      <c r="AK238" s="398" t="s">
        <v>102</v>
      </c>
      <c r="AL238" s="398" t="s">
        <v>5</v>
      </c>
      <c r="AM238" s="398" t="str">
        <f t="shared" si="12"/>
        <v/>
      </c>
      <c r="AN238" s="416">
        <f t="shared" ref="AN238:AS238" si="16">L324</f>
        <v>11</v>
      </c>
      <c r="AO238" s="416">
        <f t="shared" si="16"/>
        <v>0</v>
      </c>
      <c r="AP238" s="416">
        <f t="shared" si="16"/>
        <v>0</v>
      </c>
      <c r="AQ238" s="416">
        <f t="shared" si="16"/>
        <v>0</v>
      </c>
      <c r="AR238" s="416">
        <f t="shared" si="16"/>
        <v>0</v>
      </c>
      <c r="AS238" s="416">
        <f t="shared" si="16"/>
        <v>11</v>
      </c>
      <c r="AT238" s="416">
        <v>0</v>
      </c>
      <c r="AU238" s="420" t="str">
        <f>R324</f>
        <v>NC</v>
      </c>
      <c r="AV238" s="412" t="str">
        <f t="shared" si="14"/>
        <v/>
      </c>
      <c r="AW238" s="419"/>
    </row>
    <row r="239" spans="1:53" s="179" customFormat="1" ht="24" customHeight="1" outlineLevel="2" x14ac:dyDescent="0.3">
      <c r="B239" s="4"/>
      <c r="C239" s="4"/>
      <c r="D239" s="4"/>
      <c r="E239" s="4"/>
      <c r="F239" s="4"/>
      <c r="G239" s="4"/>
      <c r="H239" s="4"/>
      <c r="I239" s="4"/>
      <c r="J239" s="212"/>
      <c r="K239" s="4"/>
      <c r="L239" s="4"/>
      <c r="M239" s="4"/>
      <c r="N239" s="4"/>
      <c r="O239" s="4"/>
      <c r="P239" s="4"/>
      <c r="Q239" s="4"/>
      <c r="R239" s="4"/>
      <c r="S239" s="4"/>
      <c r="AJ239" s="419"/>
      <c r="AK239" s="398" t="s">
        <v>103</v>
      </c>
      <c r="AL239" s="398" t="s">
        <v>3</v>
      </c>
      <c r="AM239" s="398" t="str">
        <f t="shared" si="12"/>
        <v/>
      </c>
      <c r="AN239" s="416">
        <f t="shared" ref="AN239:AS239" si="17">L313</f>
        <v>15</v>
      </c>
      <c r="AO239" s="416">
        <f t="shared" si="17"/>
        <v>0</v>
      </c>
      <c r="AP239" s="416">
        <f t="shared" si="17"/>
        <v>0</v>
      </c>
      <c r="AQ239" s="416">
        <f t="shared" si="17"/>
        <v>0</v>
      </c>
      <c r="AR239" s="416">
        <f t="shared" si="17"/>
        <v>0</v>
      </c>
      <c r="AS239" s="416">
        <f t="shared" si="17"/>
        <v>15</v>
      </c>
      <c r="AT239" s="416">
        <v>0</v>
      </c>
      <c r="AU239" s="420" t="str">
        <f>R313</f>
        <v>NC</v>
      </c>
      <c r="AV239" s="412" t="str">
        <f t="shared" si="14"/>
        <v/>
      </c>
      <c r="AW239" s="419"/>
      <c r="AX239" s="419"/>
      <c r="AY239" s="355"/>
      <c r="AZ239" s="349"/>
      <c r="BA239" s="349"/>
    </row>
    <row r="240" spans="1:53" s="179" customFormat="1" ht="24" customHeight="1" outlineLevel="2" x14ac:dyDescent="0.3">
      <c r="B240" s="4"/>
      <c r="C240" s="4"/>
      <c r="D240" s="4"/>
      <c r="E240" s="4"/>
      <c r="F240" s="4"/>
      <c r="G240" s="4"/>
      <c r="H240" s="4"/>
      <c r="I240" s="4"/>
      <c r="J240" s="212"/>
      <c r="K240" s="4"/>
      <c r="L240" s="4"/>
      <c r="M240" s="4"/>
      <c r="N240" s="4"/>
      <c r="O240" s="4"/>
      <c r="P240" s="4"/>
      <c r="Q240" s="4"/>
      <c r="R240" s="4"/>
      <c r="S240" s="4"/>
      <c r="AJ240" s="419"/>
      <c r="AK240" s="398" t="s">
        <v>103</v>
      </c>
      <c r="AL240" s="398" t="s">
        <v>42</v>
      </c>
      <c r="AM240" s="398" t="str">
        <f t="shared" si="12"/>
        <v/>
      </c>
      <c r="AN240" s="416">
        <f t="shared" ref="AN240:AS240" si="18">L317</f>
        <v>2</v>
      </c>
      <c r="AO240" s="416">
        <f t="shared" si="18"/>
        <v>0</v>
      </c>
      <c r="AP240" s="416">
        <f t="shared" si="18"/>
        <v>0</v>
      </c>
      <c r="AQ240" s="416">
        <f t="shared" si="18"/>
        <v>0</v>
      </c>
      <c r="AR240" s="416">
        <f t="shared" si="18"/>
        <v>0</v>
      </c>
      <c r="AS240" s="416">
        <f t="shared" si="18"/>
        <v>2</v>
      </c>
      <c r="AT240" s="416">
        <v>0</v>
      </c>
      <c r="AU240" s="420" t="str">
        <f>R317</f>
        <v>NC</v>
      </c>
      <c r="AV240" s="412" t="str">
        <f t="shared" si="14"/>
        <v/>
      </c>
      <c r="AW240" s="419"/>
      <c r="AX240" s="419"/>
      <c r="AY240" s="355"/>
      <c r="AZ240" s="349"/>
      <c r="BA240" s="349"/>
    </row>
    <row r="241" spans="1:53" s="179" customFormat="1" ht="24" customHeight="1" outlineLevel="2" x14ac:dyDescent="0.3">
      <c r="B241" s="4"/>
      <c r="C241" s="4"/>
      <c r="D241" s="4"/>
      <c r="E241" s="4"/>
      <c r="F241" s="4"/>
      <c r="G241" s="4"/>
      <c r="H241" s="4"/>
      <c r="I241" s="4"/>
      <c r="J241" s="212"/>
      <c r="K241" s="4"/>
      <c r="L241" s="4"/>
      <c r="M241" s="4"/>
      <c r="N241" s="4"/>
      <c r="O241" s="4"/>
      <c r="P241" s="4"/>
      <c r="Q241" s="4"/>
      <c r="R241" s="4"/>
      <c r="S241" s="4"/>
      <c r="AJ241" s="419"/>
      <c r="AK241" s="398" t="s">
        <v>103</v>
      </c>
      <c r="AL241" s="398" t="s">
        <v>43</v>
      </c>
      <c r="AM241" s="398" t="str">
        <f t="shared" si="12"/>
        <v/>
      </c>
      <c r="AN241" s="416">
        <f t="shared" ref="AN241:AS241" si="19">L321</f>
        <v>2</v>
      </c>
      <c r="AO241" s="416">
        <f t="shared" si="19"/>
        <v>0</v>
      </c>
      <c r="AP241" s="416">
        <f t="shared" si="19"/>
        <v>0</v>
      </c>
      <c r="AQ241" s="416">
        <f t="shared" si="19"/>
        <v>0</v>
      </c>
      <c r="AR241" s="416">
        <f t="shared" si="19"/>
        <v>0</v>
      </c>
      <c r="AS241" s="416">
        <f t="shared" si="19"/>
        <v>2</v>
      </c>
      <c r="AT241" s="416">
        <v>0</v>
      </c>
      <c r="AU241" s="420" t="str">
        <f>R321</f>
        <v>NC</v>
      </c>
      <c r="AV241" s="412" t="str">
        <f t="shared" si="14"/>
        <v/>
      </c>
      <c r="AW241" s="419"/>
      <c r="AX241" s="419"/>
      <c r="AY241" s="355"/>
      <c r="AZ241" s="349"/>
      <c r="BA241" s="349"/>
    </row>
    <row r="242" spans="1:53" s="179" customFormat="1" ht="24" customHeight="1" outlineLevel="2" x14ac:dyDescent="0.3">
      <c r="B242" s="4"/>
      <c r="C242" s="4"/>
      <c r="D242" s="4"/>
      <c r="E242" s="4"/>
      <c r="F242" s="4"/>
      <c r="G242" s="4"/>
      <c r="H242" s="4"/>
      <c r="I242" s="4"/>
      <c r="J242" s="212"/>
      <c r="AJ242" s="419"/>
      <c r="AK242" s="398" t="s">
        <v>103</v>
      </c>
      <c r="AL242" s="398" t="s">
        <v>5</v>
      </c>
      <c r="AM242" s="398" t="str">
        <f t="shared" si="12"/>
        <v/>
      </c>
      <c r="AN242" s="416">
        <f t="shared" ref="AN242:AS242" si="20">L325</f>
        <v>11</v>
      </c>
      <c r="AO242" s="416">
        <f t="shared" si="20"/>
        <v>0</v>
      </c>
      <c r="AP242" s="416">
        <f t="shared" si="20"/>
        <v>0</v>
      </c>
      <c r="AQ242" s="416">
        <f t="shared" si="20"/>
        <v>0</v>
      </c>
      <c r="AR242" s="416">
        <f t="shared" si="20"/>
        <v>0</v>
      </c>
      <c r="AS242" s="416">
        <f t="shared" si="20"/>
        <v>11</v>
      </c>
      <c r="AT242" s="416">
        <v>0</v>
      </c>
      <c r="AU242" s="420" t="str">
        <f>R325</f>
        <v>NC</v>
      </c>
      <c r="AV242" s="412" t="str">
        <f t="shared" si="14"/>
        <v/>
      </c>
      <c r="AW242" s="419"/>
      <c r="AX242" s="419"/>
      <c r="AY242" s="355"/>
      <c r="AZ242" s="349"/>
      <c r="BA242" s="349"/>
    </row>
    <row r="243" spans="1:53" s="179" customFormat="1" ht="9.6" customHeight="1" outlineLevel="2" x14ac:dyDescent="0.25">
      <c r="J243" s="213"/>
      <c r="AJ243" s="419"/>
      <c r="AK243" s="398" t="s">
        <v>104</v>
      </c>
      <c r="AL243" s="398" t="s">
        <v>3</v>
      </c>
      <c r="AM243" s="398" t="str">
        <f t="shared" si="12"/>
        <v/>
      </c>
      <c r="AN243" s="416">
        <f t="shared" ref="AN243:AS243" si="21">L314</f>
        <v>15</v>
      </c>
      <c r="AO243" s="416">
        <f t="shared" si="21"/>
        <v>0</v>
      </c>
      <c r="AP243" s="416">
        <f t="shared" si="21"/>
        <v>0</v>
      </c>
      <c r="AQ243" s="416">
        <f t="shared" si="21"/>
        <v>0</v>
      </c>
      <c r="AR243" s="416">
        <f t="shared" si="21"/>
        <v>0</v>
      </c>
      <c r="AS243" s="416">
        <f t="shared" si="21"/>
        <v>15</v>
      </c>
      <c r="AT243" s="416">
        <v>0</v>
      </c>
      <c r="AU243" s="420" t="str">
        <f>R314</f>
        <v>NC</v>
      </c>
      <c r="AV243" s="412" t="str">
        <f t="shared" si="14"/>
        <v/>
      </c>
      <c r="AW243" s="419"/>
      <c r="AX243" s="419"/>
      <c r="AY243" s="355"/>
      <c r="AZ243" s="349"/>
      <c r="BA243" s="349"/>
    </row>
    <row r="244" spans="1:53" s="179" customFormat="1" ht="24" customHeight="1" outlineLevel="2" x14ac:dyDescent="0.4">
      <c r="B244" s="216" t="str">
        <f>C89</f>
        <v>Service non renseigné</v>
      </c>
      <c r="C244" s="217"/>
      <c r="D244" s="217"/>
      <c r="E244" s="217"/>
      <c r="F244" s="217"/>
      <c r="G244" s="217"/>
      <c r="H244" s="217"/>
      <c r="I244" s="217"/>
      <c r="J244" s="218"/>
      <c r="K244" s="219" t="str">
        <f>K89</f>
        <v>Service non renseigné</v>
      </c>
      <c r="L244" s="217"/>
      <c r="M244" s="217"/>
      <c r="N244" s="217"/>
      <c r="O244" s="217"/>
      <c r="P244" s="217"/>
      <c r="Q244" s="217"/>
      <c r="R244" s="217"/>
      <c r="S244" s="217"/>
      <c r="AJ244" s="419"/>
      <c r="AK244" s="398" t="s">
        <v>104</v>
      </c>
      <c r="AL244" s="398" t="s">
        <v>42</v>
      </c>
      <c r="AM244" s="398" t="str">
        <f t="shared" si="12"/>
        <v/>
      </c>
      <c r="AN244" s="416">
        <f t="shared" ref="AN244:AS244" si="22">L318</f>
        <v>2</v>
      </c>
      <c r="AO244" s="416">
        <f t="shared" si="22"/>
        <v>0</v>
      </c>
      <c r="AP244" s="416">
        <f t="shared" si="22"/>
        <v>0</v>
      </c>
      <c r="AQ244" s="416">
        <f t="shared" si="22"/>
        <v>0</v>
      </c>
      <c r="AR244" s="416">
        <f t="shared" si="22"/>
        <v>0</v>
      </c>
      <c r="AS244" s="416">
        <f t="shared" si="22"/>
        <v>2</v>
      </c>
      <c r="AT244" s="416">
        <v>0</v>
      </c>
      <c r="AU244" s="420" t="str">
        <f>R318</f>
        <v>NC</v>
      </c>
      <c r="AV244" s="412" t="str">
        <f t="shared" si="14"/>
        <v/>
      </c>
      <c r="AW244" s="419"/>
      <c r="AX244" s="419"/>
      <c r="AY244" s="355"/>
      <c r="AZ244" s="349"/>
      <c r="BA244" s="349"/>
    </row>
    <row r="245" spans="1:53" s="179" customFormat="1" ht="18" customHeight="1" outlineLevel="2" x14ac:dyDescent="0.35">
      <c r="A245" s="552" t="str">
        <f>IF(B244="Service non renseigné","",R310)</f>
        <v/>
      </c>
      <c r="B245" s="552"/>
      <c r="C245" s="322" t="str">
        <f>IF(B244="Service non renseigné","","de moyenne générale")</f>
        <v/>
      </c>
      <c r="J245" s="213"/>
      <c r="K245" s="552" t="str">
        <f>IF(K244="Service non renseigné","",R311)</f>
        <v/>
      </c>
      <c r="L245" s="552"/>
      <c r="M245" s="322" t="str">
        <f>IF(K244="Service non renseigné","","de moyenne générale")</f>
        <v/>
      </c>
      <c r="AJ245" s="419"/>
      <c r="AK245" s="398" t="s">
        <v>104</v>
      </c>
      <c r="AL245" s="398" t="s">
        <v>43</v>
      </c>
      <c r="AM245" s="398" t="str">
        <f t="shared" si="12"/>
        <v/>
      </c>
      <c r="AN245" s="416">
        <f t="shared" ref="AN245:AS245" si="23">L322</f>
        <v>2</v>
      </c>
      <c r="AO245" s="416">
        <f t="shared" si="23"/>
        <v>0</v>
      </c>
      <c r="AP245" s="416">
        <f t="shared" si="23"/>
        <v>0</v>
      </c>
      <c r="AQ245" s="416">
        <f t="shared" si="23"/>
        <v>0</v>
      </c>
      <c r="AR245" s="416">
        <f t="shared" si="23"/>
        <v>0</v>
      </c>
      <c r="AS245" s="416">
        <f t="shared" si="23"/>
        <v>2</v>
      </c>
      <c r="AT245" s="416">
        <v>0</v>
      </c>
      <c r="AU245" s="420" t="str">
        <f>R322</f>
        <v>NC</v>
      </c>
      <c r="AV245" s="412" t="str">
        <f t="shared" si="14"/>
        <v/>
      </c>
      <c r="AW245" s="419"/>
      <c r="AX245" s="419"/>
      <c r="AY245" s="355"/>
      <c r="AZ245" s="349"/>
      <c r="BA245" s="349"/>
    </row>
    <row r="246" spans="1:53" s="179" customFormat="1" ht="24" customHeight="1" outlineLevel="2" x14ac:dyDescent="0.35">
      <c r="B246" s="180"/>
      <c r="J246" s="213"/>
      <c r="AJ246" s="419"/>
      <c r="AK246" s="398" t="s">
        <v>104</v>
      </c>
      <c r="AL246" s="398" t="s">
        <v>5</v>
      </c>
      <c r="AM246" s="398" t="str">
        <f t="shared" si="12"/>
        <v/>
      </c>
      <c r="AN246" s="416">
        <f t="shared" ref="AN246:AS246" si="24">L326</f>
        <v>11</v>
      </c>
      <c r="AO246" s="416">
        <f t="shared" si="24"/>
        <v>0</v>
      </c>
      <c r="AP246" s="416">
        <f t="shared" si="24"/>
        <v>0</v>
      </c>
      <c r="AQ246" s="416">
        <f t="shared" si="24"/>
        <v>0</v>
      </c>
      <c r="AR246" s="416">
        <f t="shared" si="24"/>
        <v>0</v>
      </c>
      <c r="AS246" s="416">
        <f t="shared" si="24"/>
        <v>11</v>
      </c>
      <c r="AT246" s="416">
        <v>0</v>
      </c>
      <c r="AU246" s="420" t="str">
        <f>R326</f>
        <v>NC</v>
      </c>
      <c r="AV246" s="412" t="str">
        <f t="shared" si="14"/>
        <v/>
      </c>
      <c r="AW246" s="419"/>
      <c r="AX246" s="419"/>
      <c r="AY246" s="355"/>
      <c r="AZ246" s="349"/>
      <c r="BA246" s="349"/>
    </row>
    <row r="247" spans="1:53" ht="24" customHeight="1" outlineLevel="2" x14ac:dyDescent="0.35">
      <c r="A247" s="181"/>
      <c r="B247" s="181"/>
      <c r="C247" s="182"/>
      <c r="D247" s="182"/>
      <c r="E247" s="182"/>
      <c r="F247" s="182"/>
      <c r="G247" s="182"/>
      <c r="H247" s="182"/>
      <c r="I247" s="182"/>
      <c r="J247" s="215"/>
      <c r="K247" s="182"/>
      <c r="L247" s="182"/>
      <c r="M247" s="182"/>
      <c r="N247" s="182"/>
      <c r="O247" s="182"/>
      <c r="Q247" s="78"/>
      <c r="R247" s="103"/>
      <c r="S247" s="78"/>
      <c r="AK247" s="398" t="s">
        <v>121</v>
      </c>
      <c r="AL247" s="398" t="s">
        <v>3</v>
      </c>
      <c r="AM247" s="398" t="str">
        <f t="shared" si="12"/>
        <v/>
      </c>
      <c r="AN247" s="416">
        <f t="shared" ref="AN247:AS247" si="25">L315</f>
        <v>15</v>
      </c>
      <c r="AO247" s="416">
        <f t="shared" si="25"/>
        <v>0</v>
      </c>
      <c r="AP247" s="416">
        <f t="shared" si="25"/>
        <v>0</v>
      </c>
      <c r="AQ247" s="416">
        <f t="shared" si="25"/>
        <v>0</v>
      </c>
      <c r="AR247" s="416">
        <f t="shared" si="25"/>
        <v>0</v>
      </c>
      <c r="AS247" s="416">
        <f t="shared" si="25"/>
        <v>15</v>
      </c>
      <c r="AT247" s="416">
        <v>0</v>
      </c>
      <c r="AU247" s="420" t="str">
        <f>R315</f>
        <v>NC</v>
      </c>
      <c r="AV247" s="412" t="str">
        <f t="shared" si="14"/>
        <v/>
      </c>
      <c r="AW247" s="419"/>
    </row>
    <row r="248" spans="1:53" ht="24" customHeight="1" outlineLevel="2" x14ac:dyDescent="0.35">
      <c r="A248" s="181"/>
      <c r="B248" s="181"/>
      <c r="C248" s="182"/>
      <c r="D248" s="182"/>
      <c r="E248" s="182"/>
      <c r="F248" s="182"/>
      <c r="G248" s="182"/>
      <c r="H248" s="182"/>
      <c r="I248" s="182"/>
      <c r="J248" s="215"/>
      <c r="K248" s="182"/>
      <c r="L248" s="182"/>
      <c r="M248" s="182"/>
      <c r="N248" s="182"/>
      <c r="O248" s="182"/>
      <c r="Q248" s="78"/>
      <c r="R248" s="103"/>
      <c r="S248" s="78"/>
      <c r="AK248" s="398" t="s">
        <v>121</v>
      </c>
      <c r="AL248" s="398" t="s">
        <v>42</v>
      </c>
      <c r="AM248" s="398" t="str">
        <f t="shared" si="12"/>
        <v/>
      </c>
      <c r="AN248" s="416">
        <f t="shared" ref="AN248:AS248" si="26">L319</f>
        <v>2</v>
      </c>
      <c r="AO248" s="416">
        <f t="shared" si="26"/>
        <v>0</v>
      </c>
      <c r="AP248" s="416">
        <f t="shared" si="26"/>
        <v>0</v>
      </c>
      <c r="AQ248" s="416">
        <f t="shared" si="26"/>
        <v>0</v>
      </c>
      <c r="AR248" s="416">
        <f t="shared" si="26"/>
        <v>0</v>
      </c>
      <c r="AS248" s="416">
        <f t="shared" si="26"/>
        <v>2</v>
      </c>
      <c r="AT248" s="416">
        <v>0</v>
      </c>
      <c r="AU248" s="420" t="str">
        <f>R319</f>
        <v>NC</v>
      </c>
      <c r="AV248" s="412" t="str">
        <f t="shared" si="14"/>
        <v/>
      </c>
      <c r="AW248" s="419"/>
    </row>
    <row r="249" spans="1:53" ht="24" customHeight="1" outlineLevel="2" x14ac:dyDescent="0.35">
      <c r="A249" s="181"/>
      <c r="B249" s="181"/>
      <c r="C249" s="182"/>
      <c r="D249" s="182"/>
      <c r="E249" s="182"/>
      <c r="F249" s="182"/>
      <c r="G249" s="182"/>
      <c r="H249" s="182"/>
      <c r="I249" s="182"/>
      <c r="J249" s="215"/>
      <c r="K249" s="182"/>
      <c r="L249" s="182"/>
      <c r="M249" s="182"/>
      <c r="N249" s="182"/>
      <c r="O249" s="182"/>
      <c r="Q249" s="78"/>
      <c r="R249" s="103"/>
      <c r="S249" s="78"/>
      <c r="AK249" s="398" t="s">
        <v>121</v>
      </c>
      <c r="AL249" s="398" t="s">
        <v>43</v>
      </c>
      <c r="AM249" s="398" t="str">
        <f t="shared" si="12"/>
        <v/>
      </c>
      <c r="AN249" s="416">
        <f t="shared" ref="AN249:AS249" si="27">L323</f>
        <v>2</v>
      </c>
      <c r="AO249" s="416">
        <f t="shared" si="27"/>
        <v>0</v>
      </c>
      <c r="AP249" s="416">
        <f t="shared" si="27"/>
        <v>0</v>
      </c>
      <c r="AQ249" s="416">
        <f t="shared" si="27"/>
        <v>0</v>
      </c>
      <c r="AR249" s="416">
        <f t="shared" si="27"/>
        <v>0</v>
      </c>
      <c r="AS249" s="416">
        <f t="shared" si="27"/>
        <v>2</v>
      </c>
      <c r="AT249" s="416">
        <v>0</v>
      </c>
      <c r="AU249" s="420" t="str">
        <f>R323</f>
        <v>NC</v>
      </c>
      <c r="AV249" s="412" t="str">
        <f t="shared" si="14"/>
        <v/>
      </c>
      <c r="AW249" s="419"/>
    </row>
    <row r="250" spans="1:53" ht="24" customHeight="1" outlineLevel="2" x14ac:dyDescent="0.35">
      <c r="A250" s="181"/>
      <c r="B250" s="181"/>
      <c r="C250" s="182"/>
      <c r="D250" s="182"/>
      <c r="E250" s="182"/>
      <c r="F250" s="182"/>
      <c r="G250" s="182"/>
      <c r="H250" s="182"/>
      <c r="I250" s="182"/>
      <c r="J250" s="215"/>
      <c r="K250" s="182"/>
      <c r="L250" s="182"/>
      <c r="M250" s="182"/>
      <c r="N250" s="182"/>
      <c r="O250" s="182"/>
      <c r="Q250" s="78"/>
      <c r="R250" s="103"/>
      <c r="S250" s="78"/>
      <c r="AK250" s="398" t="s">
        <v>121</v>
      </c>
      <c r="AL250" s="398" t="s">
        <v>5</v>
      </c>
      <c r="AM250" s="398" t="str">
        <f t="shared" si="12"/>
        <v/>
      </c>
      <c r="AN250" s="416">
        <f t="shared" ref="AN250:AS250" si="28">L327</f>
        <v>11</v>
      </c>
      <c r="AO250" s="416">
        <f t="shared" si="28"/>
        <v>0</v>
      </c>
      <c r="AP250" s="416">
        <f t="shared" si="28"/>
        <v>0</v>
      </c>
      <c r="AQ250" s="416">
        <f t="shared" si="28"/>
        <v>0</v>
      </c>
      <c r="AR250" s="416">
        <f t="shared" si="28"/>
        <v>0</v>
      </c>
      <c r="AS250" s="416">
        <f t="shared" si="28"/>
        <v>11</v>
      </c>
      <c r="AT250" s="416">
        <v>0</v>
      </c>
      <c r="AU250" s="420" t="str">
        <f>R327</f>
        <v>NC</v>
      </c>
      <c r="AV250" s="412" t="str">
        <f t="shared" si="14"/>
        <v/>
      </c>
      <c r="AW250" s="419"/>
    </row>
    <row r="251" spans="1:53" ht="24" customHeight="1" outlineLevel="2" x14ac:dyDescent="0.35">
      <c r="A251" s="181"/>
      <c r="B251" s="181"/>
      <c r="C251" s="182"/>
      <c r="D251" s="182"/>
      <c r="E251" s="182"/>
      <c r="F251" s="182"/>
      <c r="G251" s="182"/>
      <c r="H251" s="182"/>
      <c r="I251" s="182"/>
      <c r="J251" s="215"/>
      <c r="K251" s="182"/>
      <c r="L251" s="182"/>
      <c r="M251" s="182"/>
      <c r="N251" s="182"/>
      <c r="O251" s="182"/>
      <c r="Q251" s="78"/>
      <c r="R251" s="103"/>
      <c r="S251" s="78"/>
    </row>
    <row r="252" spans="1:53" ht="24" customHeight="1" outlineLevel="2" x14ac:dyDescent="0.35">
      <c r="A252" s="181"/>
      <c r="B252" s="181"/>
      <c r="C252" s="182"/>
      <c r="D252" s="182"/>
      <c r="E252" s="182"/>
      <c r="F252" s="182"/>
      <c r="G252" s="182"/>
      <c r="H252" s="182"/>
      <c r="I252" s="182"/>
      <c r="J252" s="215"/>
      <c r="K252" s="182"/>
      <c r="L252" s="182"/>
      <c r="M252" s="182"/>
      <c r="N252" s="182"/>
      <c r="O252" s="182"/>
      <c r="Q252" s="78"/>
      <c r="R252" s="103"/>
      <c r="S252" s="78"/>
    </row>
    <row r="253" spans="1:53" ht="24" customHeight="1" outlineLevel="2" x14ac:dyDescent="0.35">
      <c r="A253" s="181"/>
      <c r="B253" s="181"/>
      <c r="C253" s="182"/>
      <c r="D253" s="182"/>
      <c r="E253" s="182"/>
      <c r="F253" s="182"/>
      <c r="G253" s="182"/>
      <c r="H253" s="182"/>
      <c r="I253" s="182"/>
      <c r="J253" s="215"/>
      <c r="K253" s="182"/>
      <c r="L253" s="182"/>
      <c r="M253" s="182"/>
      <c r="N253" s="182"/>
      <c r="O253" s="182"/>
      <c r="Q253" s="78"/>
      <c r="R253" s="103"/>
      <c r="S253" s="78"/>
    </row>
    <row r="254" spans="1:53" s="118" customFormat="1" ht="15.75" customHeight="1" outlineLevel="2" x14ac:dyDescent="0.35">
      <c r="A254" s="179"/>
      <c r="B254" s="179"/>
      <c r="C254" s="179"/>
      <c r="D254" s="179"/>
      <c r="E254" s="179"/>
      <c r="F254" s="179"/>
      <c r="G254" s="179"/>
      <c r="H254" s="179"/>
      <c r="I254" s="179"/>
      <c r="J254" s="179"/>
      <c r="K254" s="179"/>
      <c r="L254" s="179"/>
      <c r="M254" s="179"/>
      <c r="N254" s="179"/>
      <c r="O254" s="179"/>
      <c r="P254" s="179"/>
      <c r="Q254" s="179"/>
      <c r="R254" s="179"/>
      <c r="S254" s="179"/>
      <c r="T254" s="179"/>
      <c r="U254" s="179"/>
      <c r="V254" s="179"/>
      <c r="W254" s="179"/>
      <c r="X254" s="179"/>
      <c r="Y254" s="179"/>
      <c r="Z254" s="179"/>
      <c r="AA254" s="179"/>
      <c r="AB254" s="179"/>
      <c r="AC254" s="179"/>
      <c r="AD254" s="179"/>
      <c r="AE254" s="179"/>
      <c r="AF254" s="179"/>
      <c r="AG254" s="179"/>
      <c r="AH254" s="179"/>
      <c r="AI254" s="179"/>
      <c r="AJ254" s="419"/>
      <c r="AK254" s="398"/>
      <c r="AL254" s="398"/>
      <c r="AM254" s="398"/>
      <c r="AN254" s="398"/>
      <c r="AO254" s="398"/>
      <c r="AP254" s="398"/>
      <c r="AQ254" s="398"/>
      <c r="AR254" s="398"/>
      <c r="AS254" s="398"/>
      <c r="AT254" s="408"/>
      <c r="AU254" s="408"/>
      <c r="AV254" s="408"/>
      <c r="AW254" s="405"/>
      <c r="AX254" s="405"/>
      <c r="AY254" s="354"/>
      <c r="AZ254" s="305"/>
      <c r="BA254" s="305"/>
    </row>
    <row r="255" spans="1:53" s="118" customFormat="1" ht="15.75" customHeight="1" outlineLevel="2" x14ac:dyDescent="0.35">
      <c r="A255" s="179"/>
      <c r="B255" s="550" t="str">
        <f>D41</f>
        <v>Annexes</v>
      </c>
      <c r="C255" s="550"/>
      <c r="D255" s="550"/>
      <c r="E255" s="550"/>
      <c r="F255" s="550"/>
      <c r="G255" s="550"/>
      <c r="H255" s="550"/>
      <c r="I255" s="550"/>
      <c r="J255" s="550"/>
      <c r="K255" s="550"/>
      <c r="L255" s="550"/>
      <c r="M255" s="550"/>
      <c r="N255" s="550"/>
      <c r="O255" s="550"/>
      <c r="P255" s="550"/>
      <c r="Q255" s="550"/>
      <c r="R255" s="550"/>
      <c r="S255" s="550"/>
      <c r="T255" s="179"/>
      <c r="U255" s="179"/>
      <c r="V255" s="179"/>
      <c r="W255" s="179"/>
      <c r="X255" s="179"/>
      <c r="Y255" s="179"/>
      <c r="Z255" s="179"/>
      <c r="AA255" s="179"/>
      <c r="AB255" s="179"/>
      <c r="AC255" s="179"/>
      <c r="AD255" s="179"/>
      <c r="AE255" s="179"/>
      <c r="AF255" s="179"/>
      <c r="AG255" s="179"/>
      <c r="AH255" s="179"/>
      <c r="AI255" s="179"/>
      <c r="AJ255" s="419"/>
      <c r="AK255" s="398"/>
      <c r="AL255" s="398"/>
      <c r="AM255" s="398"/>
      <c r="AN255" s="398"/>
      <c r="AO255" s="398"/>
      <c r="AP255" s="398"/>
      <c r="AQ255" s="398"/>
      <c r="AR255" s="398"/>
      <c r="AS255" s="398"/>
      <c r="AT255" s="408"/>
      <c r="AU255" s="408"/>
      <c r="AV255" s="408"/>
      <c r="AW255" s="405"/>
      <c r="AX255" s="405"/>
      <c r="AY255" s="354"/>
      <c r="AZ255" s="305"/>
      <c r="BA255" s="305"/>
    </row>
    <row r="256" spans="1:53" s="118" customFormat="1" ht="15.75" customHeight="1" outlineLevel="2" x14ac:dyDescent="0.35">
      <c r="A256" s="179"/>
      <c r="B256" s="550"/>
      <c r="C256" s="550"/>
      <c r="D256" s="550"/>
      <c r="E256" s="550"/>
      <c r="F256" s="550"/>
      <c r="G256" s="550"/>
      <c r="H256" s="550"/>
      <c r="I256" s="550"/>
      <c r="J256" s="550"/>
      <c r="K256" s="550"/>
      <c r="L256" s="550"/>
      <c r="M256" s="550"/>
      <c r="N256" s="550"/>
      <c r="O256" s="550"/>
      <c r="P256" s="550"/>
      <c r="Q256" s="550"/>
      <c r="R256" s="550"/>
      <c r="S256" s="550"/>
      <c r="T256" s="179"/>
      <c r="U256" s="179"/>
      <c r="V256" s="179"/>
      <c r="W256" s="179"/>
      <c r="X256" s="179"/>
      <c r="Y256" s="179"/>
      <c r="Z256" s="179"/>
      <c r="AA256" s="179"/>
      <c r="AB256" s="179"/>
      <c r="AC256" s="179"/>
      <c r="AD256" s="179"/>
      <c r="AE256" s="179"/>
      <c r="AF256" s="179"/>
      <c r="AG256" s="179"/>
      <c r="AH256" s="179"/>
      <c r="AI256" s="179"/>
      <c r="AJ256" s="419"/>
      <c r="AK256" s="398"/>
      <c r="AL256" s="398"/>
      <c r="AM256" s="398"/>
      <c r="AN256" s="398"/>
      <c r="AO256" s="398"/>
      <c r="AP256" s="398"/>
      <c r="AQ256" s="398"/>
      <c r="AR256" s="398"/>
      <c r="AS256" s="398"/>
      <c r="AT256" s="408"/>
      <c r="AU256" s="408"/>
      <c r="AV256" s="408"/>
      <c r="AW256" s="405"/>
      <c r="AX256" s="405"/>
      <c r="AY256" s="354"/>
      <c r="AZ256" s="305"/>
      <c r="BA256" s="305"/>
    </row>
    <row r="257" spans="1:53" s="118" customFormat="1" ht="15.75" customHeight="1" outlineLevel="2" x14ac:dyDescent="0.35">
      <c r="A257" s="179"/>
      <c r="B257" s="550"/>
      <c r="C257" s="550"/>
      <c r="D257" s="550"/>
      <c r="E257" s="550"/>
      <c r="F257" s="550"/>
      <c r="G257" s="550"/>
      <c r="H257" s="550"/>
      <c r="I257" s="550"/>
      <c r="J257" s="550"/>
      <c r="K257" s="550"/>
      <c r="L257" s="550"/>
      <c r="M257" s="550"/>
      <c r="N257" s="550"/>
      <c r="O257" s="550"/>
      <c r="P257" s="550"/>
      <c r="Q257" s="550"/>
      <c r="R257" s="550"/>
      <c r="S257" s="550"/>
      <c r="T257" s="179"/>
      <c r="U257" s="179"/>
      <c r="V257" s="179"/>
      <c r="W257" s="179"/>
      <c r="X257" s="179"/>
      <c r="Y257" s="179"/>
      <c r="Z257" s="179"/>
      <c r="AA257" s="179"/>
      <c r="AB257" s="179"/>
      <c r="AC257" s="179"/>
      <c r="AD257" s="179"/>
      <c r="AE257" s="179"/>
      <c r="AF257" s="179"/>
      <c r="AG257" s="179"/>
      <c r="AH257" s="179"/>
      <c r="AI257" s="179"/>
      <c r="AJ257" s="419"/>
      <c r="AK257" s="398"/>
      <c r="AL257" s="398"/>
      <c r="AM257" s="398"/>
      <c r="AN257" s="398"/>
      <c r="AO257" s="398"/>
      <c r="AP257" s="398"/>
      <c r="AQ257" s="398"/>
      <c r="AR257" s="398"/>
      <c r="AS257" s="398"/>
      <c r="AT257" s="408"/>
      <c r="AU257" s="408"/>
      <c r="AV257" s="408"/>
      <c r="AW257" s="405"/>
      <c r="AX257" s="405"/>
      <c r="AY257" s="354"/>
      <c r="AZ257" s="305"/>
      <c r="BA257" s="305"/>
    </row>
    <row r="258" spans="1:53" s="118" customFormat="1" ht="15.75" customHeight="1" outlineLevel="2" x14ac:dyDescent="0.35">
      <c r="A258" s="179"/>
      <c r="B258" s="550"/>
      <c r="C258" s="550"/>
      <c r="D258" s="550"/>
      <c r="E258" s="550"/>
      <c r="F258" s="550"/>
      <c r="G258" s="550"/>
      <c r="H258" s="550"/>
      <c r="I258" s="550"/>
      <c r="J258" s="550"/>
      <c r="K258" s="550"/>
      <c r="L258" s="550"/>
      <c r="M258" s="550"/>
      <c r="N258" s="550"/>
      <c r="O258" s="550"/>
      <c r="P258" s="550"/>
      <c r="Q258" s="550"/>
      <c r="R258" s="550"/>
      <c r="S258" s="550"/>
      <c r="T258" s="179"/>
      <c r="U258" s="179"/>
      <c r="V258" s="179"/>
      <c r="W258" s="179"/>
      <c r="X258" s="179"/>
      <c r="Y258" s="179"/>
      <c r="Z258" s="179"/>
      <c r="AA258" s="179"/>
      <c r="AB258" s="179"/>
      <c r="AC258" s="179"/>
      <c r="AD258" s="179"/>
      <c r="AE258" s="179"/>
      <c r="AF258" s="179"/>
      <c r="AG258" s="179"/>
      <c r="AH258" s="179"/>
      <c r="AI258" s="179"/>
      <c r="AJ258" s="419"/>
      <c r="AK258" s="398"/>
      <c r="AL258" s="398"/>
      <c r="AM258" s="398"/>
      <c r="AN258" s="398"/>
      <c r="AO258" s="398"/>
      <c r="AP258" s="398"/>
      <c r="AQ258" s="398"/>
      <c r="AR258" s="398"/>
      <c r="AS258" s="398"/>
      <c r="AT258" s="408"/>
      <c r="AU258" s="408"/>
      <c r="AV258" s="408"/>
      <c r="AW258" s="405"/>
      <c r="AX258" s="405"/>
      <c r="AY258" s="354"/>
      <c r="AZ258" s="305"/>
      <c r="BA258" s="305"/>
    </row>
    <row r="259" spans="1:53" s="118" customFormat="1" ht="15.75" customHeight="1" outlineLevel="2" x14ac:dyDescent="0.35">
      <c r="A259" s="179"/>
      <c r="B259" s="550"/>
      <c r="C259" s="550"/>
      <c r="D259" s="550"/>
      <c r="E259" s="550"/>
      <c r="F259" s="550"/>
      <c r="G259" s="550"/>
      <c r="H259" s="550"/>
      <c r="I259" s="550"/>
      <c r="J259" s="550"/>
      <c r="K259" s="550"/>
      <c r="L259" s="550"/>
      <c r="M259" s="550"/>
      <c r="N259" s="550"/>
      <c r="O259" s="550"/>
      <c r="P259" s="550"/>
      <c r="Q259" s="550"/>
      <c r="R259" s="550"/>
      <c r="S259" s="550"/>
      <c r="T259" s="179"/>
      <c r="U259" s="179"/>
      <c r="V259" s="179"/>
      <c r="W259" s="179"/>
      <c r="X259" s="179"/>
      <c r="Y259" s="179"/>
      <c r="Z259" s="179"/>
      <c r="AA259" s="179"/>
      <c r="AB259" s="179"/>
      <c r="AC259" s="179"/>
      <c r="AD259" s="179"/>
      <c r="AE259" s="179"/>
      <c r="AF259" s="179"/>
      <c r="AG259" s="179"/>
      <c r="AH259" s="179"/>
      <c r="AI259" s="179"/>
      <c r="AJ259" s="419"/>
      <c r="AK259" s="398"/>
      <c r="AL259" s="398"/>
      <c r="AM259" s="398"/>
      <c r="AN259" s="398"/>
      <c r="AO259" s="398"/>
      <c r="AP259" s="398"/>
      <c r="AQ259" s="398"/>
      <c r="AR259" s="398"/>
      <c r="AS259" s="398"/>
      <c r="AT259" s="408"/>
      <c r="AU259" s="408"/>
      <c r="AV259" s="408"/>
      <c r="AW259" s="405"/>
      <c r="AX259" s="405"/>
      <c r="AY259" s="354"/>
      <c r="AZ259" s="305"/>
      <c r="BA259" s="305"/>
    </row>
    <row r="260" spans="1:53" s="118" customFormat="1" ht="15.75" customHeight="1" outlineLevel="2" x14ac:dyDescent="0.35">
      <c r="A260" s="179"/>
      <c r="B260" s="550"/>
      <c r="C260" s="550"/>
      <c r="D260" s="550"/>
      <c r="E260" s="550"/>
      <c r="F260" s="550"/>
      <c r="G260" s="550"/>
      <c r="H260" s="550"/>
      <c r="I260" s="550"/>
      <c r="J260" s="550"/>
      <c r="K260" s="550"/>
      <c r="L260" s="550"/>
      <c r="M260" s="550"/>
      <c r="N260" s="550"/>
      <c r="O260" s="550"/>
      <c r="P260" s="550"/>
      <c r="Q260" s="550"/>
      <c r="R260" s="550"/>
      <c r="S260" s="550"/>
      <c r="T260" s="179"/>
      <c r="U260" s="179"/>
      <c r="V260" s="179"/>
      <c r="W260" s="179"/>
      <c r="X260" s="179"/>
      <c r="Y260" s="179"/>
      <c r="Z260" s="179"/>
      <c r="AA260" s="179"/>
      <c r="AB260" s="179"/>
      <c r="AC260" s="179"/>
      <c r="AD260" s="179"/>
      <c r="AE260" s="179"/>
      <c r="AF260" s="179"/>
      <c r="AG260" s="179"/>
      <c r="AH260" s="179"/>
      <c r="AI260" s="179"/>
      <c r="AJ260" s="419"/>
      <c r="AK260" s="398"/>
      <c r="AL260" s="398"/>
      <c r="AM260" s="398"/>
      <c r="AN260" s="398"/>
      <c r="AO260" s="398"/>
      <c r="AP260" s="398"/>
      <c r="AQ260" s="398"/>
      <c r="AR260" s="398"/>
      <c r="AS260" s="398"/>
      <c r="AT260" s="408"/>
      <c r="AU260" s="408"/>
      <c r="AV260" s="408"/>
      <c r="AW260" s="405"/>
      <c r="AX260" s="405"/>
      <c r="AY260" s="354"/>
      <c r="AZ260" s="305"/>
      <c r="BA260" s="305"/>
    </row>
    <row r="261" spans="1:53" s="118" customFormat="1" ht="15.75" customHeight="1" outlineLevel="2" x14ac:dyDescent="0.35">
      <c r="A261" s="179"/>
      <c r="B261" s="550"/>
      <c r="C261" s="550"/>
      <c r="D261" s="550"/>
      <c r="E261" s="550"/>
      <c r="F261" s="550"/>
      <c r="G261" s="550"/>
      <c r="H261" s="550"/>
      <c r="I261" s="550"/>
      <c r="J261" s="550"/>
      <c r="K261" s="550"/>
      <c r="L261" s="550"/>
      <c r="M261" s="550"/>
      <c r="N261" s="550"/>
      <c r="O261" s="550"/>
      <c r="P261" s="550"/>
      <c r="Q261" s="550"/>
      <c r="R261" s="550"/>
      <c r="S261" s="550"/>
      <c r="T261" s="179"/>
      <c r="U261" s="179"/>
      <c r="V261" s="179"/>
      <c r="W261" s="179"/>
      <c r="X261" s="179"/>
      <c r="Y261" s="179"/>
      <c r="Z261" s="179"/>
      <c r="AA261" s="179"/>
      <c r="AB261" s="179"/>
      <c r="AC261" s="179"/>
      <c r="AD261" s="179"/>
      <c r="AE261" s="179"/>
      <c r="AF261" s="179"/>
      <c r="AG261" s="179"/>
      <c r="AH261" s="179"/>
      <c r="AI261" s="179"/>
      <c r="AJ261" s="419"/>
      <c r="AK261" s="398"/>
      <c r="AL261" s="398"/>
      <c r="AM261" s="398"/>
      <c r="AN261" s="398"/>
      <c r="AO261" s="398"/>
      <c r="AP261" s="398"/>
      <c r="AQ261" s="398"/>
      <c r="AR261" s="398"/>
      <c r="AS261" s="398"/>
      <c r="AT261" s="408"/>
      <c r="AU261" s="408"/>
      <c r="AV261" s="408"/>
      <c r="AW261" s="405"/>
      <c r="AX261" s="405"/>
      <c r="AY261" s="354"/>
      <c r="AZ261" s="305"/>
      <c r="BA261" s="305"/>
    </row>
    <row r="262" spans="1:53" s="118" customFormat="1" ht="15.75" customHeight="1" outlineLevel="2" x14ac:dyDescent="0.35">
      <c r="A262" s="179"/>
      <c r="B262" s="550"/>
      <c r="C262" s="550"/>
      <c r="D262" s="550"/>
      <c r="E262" s="550"/>
      <c r="F262" s="550"/>
      <c r="G262" s="550"/>
      <c r="H262" s="550"/>
      <c r="I262" s="550"/>
      <c r="J262" s="550"/>
      <c r="K262" s="550"/>
      <c r="L262" s="550"/>
      <c r="M262" s="550"/>
      <c r="N262" s="550"/>
      <c r="O262" s="550"/>
      <c r="P262" s="550"/>
      <c r="Q262" s="550"/>
      <c r="R262" s="550"/>
      <c r="S262" s="550"/>
      <c r="T262" s="179"/>
      <c r="U262" s="179"/>
      <c r="V262" s="179"/>
      <c r="W262" s="179"/>
      <c r="X262" s="179"/>
      <c r="Y262" s="179"/>
      <c r="Z262" s="179"/>
      <c r="AA262" s="179"/>
      <c r="AB262" s="179"/>
      <c r="AC262" s="179"/>
      <c r="AD262" s="179"/>
      <c r="AE262" s="179"/>
      <c r="AF262" s="179"/>
      <c r="AG262" s="179"/>
      <c r="AH262" s="179"/>
      <c r="AI262" s="179"/>
      <c r="AJ262" s="419"/>
      <c r="AK262" s="398"/>
      <c r="AL262" s="398"/>
      <c r="AM262" s="398"/>
      <c r="AN262" s="398"/>
      <c r="AO262" s="398"/>
      <c r="AP262" s="398"/>
      <c r="AQ262" s="398"/>
      <c r="AR262" s="398"/>
      <c r="AS262" s="398"/>
      <c r="AT262" s="408"/>
      <c r="AU262" s="408"/>
      <c r="AV262" s="408"/>
      <c r="AW262" s="405"/>
      <c r="AX262" s="405"/>
      <c r="AY262" s="354"/>
      <c r="AZ262" s="305"/>
      <c r="BA262" s="305"/>
    </row>
    <row r="263" spans="1:53" s="118" customFormat="1" ht="15.75" customHeight="1" outlineLevel="2" x14ac:dyDescent="0.35">
      <c r="A263" s="179"/>
      <c r="B263" s="179"/>
      <c r="C263" s="179"/>
      <c r="D263" s="179"/>
      <c r="E263" s="179"/>
      <c r="F263" s="179"/>
      <c r="G263" s="179"/>
      <c r="H263" s="179"/>
      <c r="I263" s="179"/>
      <c r="J263" s="179"/>
      <c r="K263" s="179"/>
      <c r="L263" s="179"/>
      <c r="M263" s="179"/>
      <c r="N263" s="179"/>
      <c r="O263" s="179"/>
      <c r="P263" s="179"/>
      <c r="Q263" s="179"/>
      <c r="R263" s="179"/>
      <c r="S263" s="179"/>
      <c r="T263" s="179"/>
      <c r="U263" s="179"/>
      <c r="V263" s="179"/>
      <c r="W263" s="179"/>
      <c r="X263" s="179"/>
      <c r="Y263" s="179"/>
      <c r="Z263" s="179"/>
      <c r="AA263" s="179"/>
      <c r="AB263" s="179"/>
      <c r="AC263" s="179"/>
      <c r="AD263" s="179"/>
      <c r="AE263" s="179"/>
      <c r="AF263" s="179"/>
      <c r="AG263" s="179"/>
      <c r="AH263" s="179"/>
      <c r="AI263" s="179"/>
      <c r="AJ263" s="419"/>
      <c r="AK263" s="398"/>
      <c r="AL263" s="398"/>
      <c r="AM263" s="398"/>
      <c r="AN263" s="398"/>
      <c r="AO263" s="398"/>
      <c r="AP263" s="398"/>
      <c r="AQ263" s="398"/>
      <c r="AR263" s="398"/>
      <c r="AS263" s="398"/>
      <c r="AT263" s="408"/>
      <c r="AU263" s="408"/>
      <c r="AV263" s="408"/>
      <c r="AW263" s="405"/>
      <c r="AX263" s="405"/>
      <c r="AY263" s="354"/>
      <c r="AZ263" s="305"/>
      <c r="BA263" s="305"/>
    </row>
    <row r="264" spans="1:53" s="118" customFormat="1" ht="75.75" customHeight="1" x14ac:dyDescent="1.4">
      <c r="A264" s="179"/>
      <c r="B264" s="179"/>
      <c r="C264" s="179"/>
      <c r="D264" s="179"/>
      <c r="E264" s="179"/>
      <c r="F264" s="179"/>
      <c r="G264" s="186"/>
      <c r="H264" s="179"/>
      <c r="I264" s="179"/>
      <c r="J264" s="179"/>
      <c r="K264" s="179"/>
      <c r="L264" s="179"/>
      <c r="M264" s="179"/>
      <c r="N264" s="179"/>
      <c r="O264" s="179"/>
      <c r="P264" s="179"/>
      <c r="Q264" s="179"/>
      <c r="R264" s="179"/>
      <c r="S264" s="179"/>
      <c r="T264" s="179"/>
      <c r="U264" s="179"/>
      <c r="V264" s="179"/>
      <c r="W264" s="179"/>
      <c r="X264" s="179"/>
      <c r="Y264" s="179"/>
      <c r="Z264" s="179"/>
      <c r="AA264" s="179"/>
      <c r="AB264" s="179"/>
      <c r="AC264" s="179"/>
      <c r="AD264" s="179"/>
      <c r="AE264" s="179"/>
      <c r="AF264" s="179"/>
      <c r="AG264" s="179"/>
      <c r="AH264" s="179"/>
      <c r="AI264" s="179"/>
      <c r="AJ264" s="419"/>
      <c r="AK264" s="398"/>
      <c r="AL264" s="398"/>
      <c r="AM264" s="398"/>
      <c r="AN264" s="398"/>
      <c r="AO264" s="398"/>
      <c r="AP264" s="398"/>
      <c r="AQ264" s="398"/>
      <c r="AR264" s="398"/>
      <c r="AS264" s="398"/>
      <c r="AT264" s="408"/>
      <c r="AU264" s="408"/>
      <c r="AV264" s="408"/>
      <c r="AW264" s="405"/>
      <c r="AX264" s="405"/>
      <c r="AY264" s="354"/>
      <c r="AZ264" s="305"/>
      <c r="BA264" s="305"/>
    </row>
    <row r="265" spans="1:53" s="118" customFormat="1" ht="15.75" customHeight="1" x14ac:dyDescent="0.35">
      <c r="A265" s="179"/>
      <c r="B265" s="179"/>
      <c r="C265" s="179"/>
      <c r="D265" s="179"/>
      <c r="E265" s="179"/>
      <c r="F265" s="179"/>
      <c r="G265" s="179"/>
      <c r="H265" s="179"/>
      <c r="I265" s="179"/>
      <c r="J265" s="179"/>
      <c r="K265" s="179"/>
      <c r="L265" s="179"/>
      <c r="M265" s="179"/>
      <c r="N265" s="179"/>
      <c r="O265" s="179"/>
      <c r="P265" s="179"/>
      <c r="Q265" s="179"/>
      <c r="R265" s="179"/>
      <c r="S265" s="179"/>
      <c r="T265" s="179"/>
      <c r="U265" s="179"/>
      <c r="V265" s="179"/>
      <c r="W265" s="179"/>
      <c r="X265" s="179"/>
      <c r="Y265" s="179"/>
      <c r="Z265" s="179"/>
      <c r="AA265" s="179"/>
      <c r="AB265" s="179"/>
      <c r="AC265" s="179"/>
      <c r="AD265" s="179"/>
      <c r="AE265" s="179"/>
      <c r="AF265" s="179"/>
      <c r="AG265" s="179"/>
      <c r="AH265" s="179"/>
      <c r="AI265" s="179"/>
      <c r="AJ265" s="419"/>
      <c r="AK265" s="398"/>
      <c r="AL265" s="398"/>
      <c r="AM265" s="398"/>
      <c r="AN265" s="398"/>
      <c r="AO265" s="398"/>
      <c r="AP265" s="398"/>
      <c r="AQ265" s="398"/>
      <c r="AR265" s="398"/>
      <c r="AS265" s="398"/>
      <c r="AT265" s="408"/>
      <c r="AU265" s="408"/>
      <c r="AV265" s="408"/>
      <c r="AW265" s="405"/>
      <c r="AX265" s="405"/>
      <c r="AY265" s="354"/>
      <c r="AZ265" s="305"/>
      <c r="BA265" s="305"/>
    </row>
    <row r="266" spans="1:53" s="118" customFormat="1" ht="15.75" customHeight="1" x14ac:dyDescent="0.35">
      <c r="A266" s="179"/>
      <c r="B266" s="179"/>
      <c r="C266" s="179"/>
      <c r="D266" s="179"/>
      <c r="E266" s="179"/>
      <c r="F266" s="179"/>
      <c r="G266" s="179"/>
      <c r="H266" s="179"/>
      <c r="I266" s="179"/>
      <c r="J266" s="179"/>
      <c r="K266" s="179"/>
      <c r="L266" s="179"/>
      <c r="M266" s="179"/>
      <c r="N266" s="179"/>
      <c r="O266" s="179"/>
      <c r="P266" s="179"/>
      <c r="Q266" s="179"/>
      <c r="R266" s="179"/>
      <c r="S266" s="179"/>
      <c r="T266" s="179"/>
      <c r="U266" s="179"/>
      <c r="V266" s="179"/>
      <c r="W266" s="179"/>
      <c r="X266" s="179"/>
      <c r="Y266" s="179"/>
      <c r="Z266" s="179"/>
      <c r="AA266" s="179"/>
      <c r="AB266" s="179"/>
      <c r="AC266" s="179"/>
      <c r="AD266" s="179"/>
      <c r="AE266" s="179"/>
      <c r="AF266" s="179"/>
      <c r="AG266" s="179"/>
      <c r="AH266" s="179"/>
      <c r="AI266" s="179"/>
      <c r="AJ266" s="419"/>
      <c r="AK266" s="398"/>
      <c r="AL266" s="398"/>
      <c r="AM266" s="398"/>
      <c r="AN266" s="398"/>
      <c r="AO266" s="398"/>
      <c r="AP266" s="398"/>
      <c r="AQ266" s="398"/>
      <c r="AR266" s="398"/>
      <c r="AS266" s="398"/>
      <c r="AT266" s="408"/>
      <c r="AU266" s="408"/>
      <c r="AV266" s="408"/>
      <c r="AW266" s="405"/>
      <c r="AX266" s="405"/>
      <c r="AY266" s="354"/>
      <c r="AZ266" s="305"/>
      <c r="BA266" s="305"/>
    </row>
    <row r="267" spans="1:53" s="118" customFormat="1" ht="15.75" customHeight="1" x14ac:dyDescent="0.35">
      <c r="A267" s="179"/>
      <c r="B267" s="179"/>
      <c r="C267" s="179"/>
      <c r="D267" s="179"/>
      <c r="E267" s="179"/>
      <c r="F267" s="179"/>
      <c r="G267" s="179"/>
      <c r="H267" s="179"/>
      <c r="I267" s="179"/>
      <c r="J267" s="179"/>
      <c r="K267" s="179"/>
      <c r="L267" s="179"/>
      <c r="M267" s="179"/>
      <c r="N267" s="179"/>
      <c r="O267" s="179"/>
      <c r="P267" s="179"/>
      <c r="Q267" s="179"/>
      <c r="R267" s="179"/>
      <c r="S267" s="179"/>
      <c r="T267" s="179"/>
      <c r="U267" s="179"/>
      <c r="V267" s="179"/>
      <c r="W267" s="179"/>
      <c r="X267" s="179"/>
      <c r="Y267" s="179"/>
      <c r="Z267" s="179"/>
      <c r="AA267" s="179"/>
      <c r="AB267" s="179"/>
      <c r="AC267" s="179"/>
      <c r="AD267" s="179"/>
      <c r="AE267" s="179"/>
      <c r="AF267" s="179"/>
      <c r="AG267" s="179"/>
      <c r="AH267" s="179"/>
      <c r="AI267" s="179"/>
      <c r="AJ267" s="419"/>
      <c r="AK267" s="398"/>
      <c r="AL267" s="398"/>
      <c r="AM267" s="398"/>
      <c r="AN267" s="398"/>
      <c r="AO267" s="398"/>
      <c r="AP267" s="398"/>
      <c r="AQ267" s="398"/>
      <c r="AR267" s="398"/>
      <c r="AS267" s="398"/>
      <c r="AT267" s="408"/>
      <c r="AU267" s="408"/>
      <c r="AV267" s="408"/>
      <c r="AW267" s="405"/>
      <c r="AX267" s="405"/>
      <c r="AY267" s="354"/>
      <c r="AZ267" s="305"/>
      <c r="BA267" s="305"/>
    </row>
    <row r="268" spans="1:53" s="118" customFormat="1" ht="15.75" customHeight="1" x14ac:dyDescent="0.35">
      <c r="A268" s="179"/>
      <c r="B268" s="179"/>
      <c r="C268" s="179"/>
      <c r="D268" s="179"/>
      <c r="E268" s="179"/>
      <c r="F268" s="179"/>
      <c r="G268" s="179"/>
      <c r="H268" s="179"/>
      <c r="I268" s="179"/>
      <c r="J268" s="179"/>
      <c r="K268" s="179"/>
      <c r="L268" s="179"/>
      <c r="M268" s="179"/>
      <c r="N268" s="179"/>
      <c r="O268" s="179"/>
      <c r="P268" s="179"/>
      <c r="Q268" s="179"/>
      <c r="R268" s="179"/>
      <c r="S268" s="179"/>
      <c r="T268" s="179"/>
      <c r="U268" s="179"/>
      <c r="V268" s="179"/>
      <c r="W268" s="179"/>
      <c r="X268" s="179"/>
      <c r="Y268" s="179"/>
      <c r="Z268" s="179"/>
      <c r="AA268" s="179"/>
      <c r="AB268" s="179"/>
      <c r="AC268" s="179"/>
      <c r="AD268" s="179"/>
      <c r="AE268" s="179"/>
      <c r="AF268" s="179"/>
      <c r="AG268" s="179"/>
      <c r="AH268" s="179"/>
      <c r="AI268" s="179"/>
      <c r="AJ268" s="419"/>
      <c r="AK268" s="398"/>
      <c r="AL268" s="398"/>
      <c r="AM268" s="398"/>
      <c r="AN268" s="398"/>
      <c r="AO268" s="398"/>
      <c r="AP268" s="398"/>
      <c r="AQ268" s="398"/>
      <c r="AR268" s="398"/>
      <c r="AS268" s="398"/>
      <c r="AT268" s="408"/>
      <c r="AU268" s="408"/>
      <c r="AV268" s="408"/>
      <c r="AW268" s="405"/>
      <c r="AX268" s="405"/>
      <c r="AY268" s="354"/>
      <c r="AZ268" s="305"/>
      <c r="BA268" s="305"/>
    </row>
    <row r="269" spans="1:53" s="118" customFormat="1" ht="15.75" customHeight="1" x14ac:dyDescent="0.35">
      <c r="A269" s="179"/>
      <c r="B269" s="179"/>
      <c r="C269" s="179"/>
      <c r="D269" s="179"/>
      <c r="E269" s="179"/>
      <c r="F269" s="179"/>
      <c r="G269" s="179"/>
      <c r="H269" s="179"/>
      <c r="I269" s="179"/>
      <c r="J269" s="179"/>
      <c r="K269" s="179"/>
      <c r="L269" s="179"/>
      <c r="M269" s="179"/>
      <c r="N269" s="179"/>
      <c r="O269" s="179"/>
      <c r="P269" s="179"/>
      <c r="Q269" s="179"/>
      <c r="R269" s="179"/>
      <c r="S269" s="179"/>
      <c r="T269" s="179"/>
      <c r="U269" s="179"/>
      <c r="V269" s="179"/>
      <c r="W269" s="179"/>
      <c r="X269" s="179"/>
      <c r="Y269" s="179"/>
      <c r="Z269" s="179"/>
      <c r="AA269" s="179"/>
      <c r="AB269" s="179"/>
      <c r="AC269" s="179"/>
      <c r="AD269" s="179"/>
      <c r="AE269" s="179"/>
      <c r="AF269" s="179"/>
      <c r="AG269" s="179"/>
      <c r="AH269" s="179"/>
      <c r="AI269" s="179"/>
      <c r="AJ269" s="419"/>
      <c r="AK269" s="398"/>
      <c r="AL269" s="398"/>
      <c r="AM269" s="398"/>
      <c r="AN269" s="398"/>
      <c r="AO269" s="398"/>
      <c r="AP269" s="398"/>
      <c r="AQ269" s="398"/>
      <c r="AR269" s="398"/>
      <c r="AS269" s="398"/>
      <c r="AT269" s="408"/>
      <c r="AU269" s="408"/>
      <c r="AV269" s="408"/>
      <c r="AW269" s="405"/>
      <c r="AX269" s="405"/>
      <c r="AY269" s="354"/>
      <c r="AZ269" s="305"/>
      <c r="BA269" s="305"/>
    </row>
    <row r="270" spans="1:53" s="118" customFormat="1" ht="15.75" customHeight="1" x14ac:dyDescent="0.35">
      <c r="A270" s="179"/>
      <c r="B270" s="179"/>
      <c r="C270" s="179"/>
      <c r="D270" s="179"/>
      <c r="E270" s="179"/>
      <c r="F270" s="179"/>
      <c r="G270" s="179"/>
      <c r="H270" s="179"/>
      <c r="I270" s="179"/>
      <c r="J270" s="179"/>
      <c r="K270" s="179"/>
      <c r="L270" s="179"/>
      <c r="M270" s="179"/>
      <c r="N270" s="179"/>
      <c r="O270" s="179"/>
      <c r="P270" s="179"/>
      <c r="Q270" s="179"/>
      <c r="R270" s="179"/>
      <c r="S270" s="179"/>
      <c r="T270" s="179"/>
      <c r="U270" s="179"/>
      <c r="V270" s="179"/>
      <c r="W270" s="179"/>
      <c r="X270" s="179"/>
      <c r="Y270" s="179"/>
      <c r="Z270" s="179"/>
      <c r="AA270" s="179"/>
      <c r="AB270" s="179"/>
      <c r="AC270" s="179"/>
      <c r="AD270" s="179"/>
      <c r="AE270" s="179"/>
      <c r="AF270" s="179"/>
      <c r="AG270" s="179"/>
      <c r="AH270" s="179"/>
      <c r="AI270" s="179"/>
      <c r="AJ270" s="419"/>
      <c r="AK270" s="398"/>
      <c r="AL270" s="398"/>
      <c r="AM270" s="398"/>
      <c r="AN270" s="398"/>
      <c r="AO270" s="398"/>
      <c r="AP270" s="398"/>
      <c r="AQ270" s="398"/>
      <c r="AR270" s="398"/>
      <c r="AS270" s="398"/>
      <c r="AT270" s="408"/>
      <c r="AU270" s="408"/>
      <c r="AV270" s="408"/>
      <c r="AW270" s="405"/>
      <c r="AX270" s="405"/>
      <c r="AY270" s="354"/>
      <c r="AZ270" s="305"/>
      <c r="BA270" s="305"/>
    </row>
    <row r="271" spans="1:53" s="118" customFormat="1" ht="15.75" customHeight="1" x14ac:dyDescent="0.35">
      <c r="A271" s="179"/>
      <c r="B271" s="179"/>
      <c r="C271" s="179"/>
      <c r="D271" s="179"/>
      <c r="E271" s="179"/>
      <c r="F271" s="179"/>
      <c r="G271" s="179"/>
      <c r="H271" s="179"/>
      <c r="I271" s="179"/>
      <c r="J271" s="179"/>
      <c r="K271" s="179"/>
      <c r="L271" s="179"/>
      <c r="M271" s="179"/>
      <c r="N271" s="179"/>
      <c r="O271" s="179"/>
      <c r="P271" s="179"/>
      <c r="Q271" s="179"/>
      <c r="R271" s="179"/>
      <c r="S271" s="179"/>
      <c r="T271" s="179"/>
      <c r="U271" s="179"/>
      <c r="V271" s="179"/>
      <c r="W271" s="179"/>
      <c r="X271" s="179"/>
      <c r="Y271" s="179"/>
      <c r="Z271" s="179"/>
      <c r="AA271" s="179"/>
      <c r="AB271" s="179"/>
      <c r="AC271" s="179"/>
      <c r="AD271" s="179"/>
      <c r="AE271" s="179"/>
      <c r="AF271" s="179"/>
      <c r="AG271" s="179"/>
      <c r="AH271" s="179"/>
      <c r="AI271" s="179"/>
      <c r="AJ271" s="419"/>
      <c r="AK271" s="398"/>
      <c r="AL271" s="398"/>
      <c r="AM271" s="398"/>
      <c r="AN271" s="398"/>
      <c r="AO271" s="398"/>
      <c r="AP271" s="398"/>
      <c r="AQ271" s="398"/>
      <c r="AR271" s="398"/>
      <c r="AS271" s="398"/>
      <c r="AT271" s="408"/>
      <c r="AU271" s="408"/>
      <c r="AV271" s="408"/>
      <c r="AW271" s="405"/>
      <c r="AX271" s="405"/>
      <c r="AY271" s="354"/>
      <c r="AZ271" s="305"/>
      <c r="BA271" s="305"/>
    </row>
    <row r="272" spans="1:53" s="118" customFormat="1" ht="15.75" customHeight="1" x14ac:dyDescent="0.35">
      <c r="A272" s="179"/>
      <c r="B272" s="179"/>
      <c r="C272" s="179"/>
      <c r="D272" s="179"/>
      <c r="E272" s="179"/>
      <c r="F272" s="179"/>
      <c r="G272" s="179"/>
      <c r="H272" s="179"/>
      <c r="I272" s="179"/>
      <c r="J272" s="179"/>
      <c r="K272" s="179"/>
      <c r="L272" s="179"/>
      <c r="M272" s="179"/>
      <c r="N272" s="179"/>
      <c r="O272" s="179"/>
      <c r="P272" s="179"/>
      <c r="Q272" s="179"/>
      <c r="R272" s="179"/>
      <c r="S272" s="179"/>
      <c r="T272" s="179"/>
      <c r="U272" s="179"/>
      <c r="V272" s="179"/>
      <c r="W272" s="179"/>
      <c r="X272" s="179"/>
      <c r="Y272" s="179"/>
      <c r="Z272" s="179"/>
      <c r="AA272" s="179"/>
      <c r="AB272" s="179"/>
      <c r="AC272" s="179"/>
      <c r="AD272" s="179"/>
      <c r="AE272" s="179"/>
      <c r="AF272" s="179"/>
      <c r="AG272" s="179"/>
      <c r="AH272" s="179"/>
      <c r="AI272" s="179"/>
      <c r="AJ272" s="419"/>
      <c r="AK272" s="398"/>
      <c r="AL272" s="398"/>
      <c r="AM272" s="398"/>
      <c r="AN272" s="398"/>
      <c r="AO272" s="398"/>
      <c r="AP272" s="398"/>
      <c r="AQ272" s="398"/>
      <c r="AR272" s="398"/>
      <c r="AS272" s="398"/>
      <c r="AT272" s="408"/>
      <c r="AU272" s="408"/>
      <c r="AV272" s="408"/>
      <c r="AW272" s="405"/>
      <c r="AX272" s="405"/>
      <c r="AY272" s="354"/>
      <c r="AZ272" s="305"/>
      <c r="BA272" s="305"/>
    </row>
    <row r="273" spans="1:53" s="118" customFormat="1" ht="15.75" customHeight="1" x14ac:dyDescent="0.35">
      <c r="A273" s="179"/>
      <c r="B273" s="179"/>
      <c r="C273" s="179"/>
      <c r="D273" s="179"/>
      <c r="E273" s="179"/>
      <c r="F273" s="179"/>
      <c r="G273" s="179"/>
      <c r="H273" s="179"/>
      <c r="I273" s="179"/>
      <c r="J273" s="179"/>
      <c r="K273" s="179"/>
      <c r="L273" s="179"/>
      <c r="M273" s="179"/>
      <c r="N273" s="179"/>
      <c r="O273" s="179"/>
      <c r="P273" s="179"/>
      <c r="Q273" s="179"/>
      <c r="R273" s="179"/>
      <c r="S273" s="179"/>
      <c r="T273" s="179"/>
      <c r="U273" s="179"/>
      <c r="V273" s="179"/>
      <c r="W273" s="179"/>
      <c r="X273" s="179"/>
      <c r="Y273" s="179"/>
      <c r="Z273" s="179"/>
      <c r="AA273" s="179"/>
      <c r="AB273" s="179"/>
      <c r="AC273" s="179"/>
      <c r="AD273" s="179"/>
      <c r="AE273" s="179"/>
      <c r="AF273" s="179"/>
      <c r="AG273" s="179"/>
      <c r="AH273" s="179"/>
      <c r="AI273" s="179"/>
      <c r="AJ273" s="419"/>
      <c r="AK273" s="398"/>
      <c r="AL273" s="398"/>
      <c r="AM273" s="398"/>
      <c r="AN273" s="398"/>
      <c r="AO273" s="398"/>
      <c r="AP273" s="398"/>
      <c r="AQ273" s="398"/>
      <c r="AR273" s="398"/>
      <c r="AS273" s="398"/>
      <c r="AT273" s="408"/>
      <c r="AU273" s="408"/>
      <c r="AV273" s="408"/>
      <c r="AW273" s="405"/>
      <c r="AX273" s="405"/>
      <c r="AY273" s="354"/>
      <c r="AZ273" s="305"/>
      <c r="BA273" s="305"/>
    </row>
    <row r="274" spans="1:53" s="118" customFormat="1" ht="15.75" customHeight="1" x14ac:dyDescent="0.35">
      <c r="A274" s="179"/>
      <c r="B274" s="179"/>
      <c r="C274" s="179"/>
      <c r="D274" s="179"/>
      <c r="E274" s="179"/>
      <c r="F274" s="179"/>
      <c r="G274" s="179"/>
      <c r="H274" s="179"/>
      <c r="I274" s="179"/>
      <c r="J274" s="179"/>
      <c r="K274" s="179"/>
      <c r="L274" s="179"/>
      <c r="M274" s="179"/>
      <c r="N274" s="179"/>
      <c r="O274" s="179"/>
      <c r="P274" s="179"/>
      <c r="Q274" s="179"/>
      <c r="R274" s="179"/>
      <c r="S274" s="179"/>
      <c r="T274" s="179"/>
      <c r="U274" s="179"/>
      <c r="V274" s="179"/>
      <c r="W274" s="179"/>
      <c r="X274" s="179"/>
      <c r="Y274" s="179"/>
      <c r="Z274" s="179"/>
      <c r="AA274" s="179"/>
      <c r="AB274" s="179"/>
      <c r="AC274" s="179"/>
      <c r="AD274" s="179"/>
      <c r="AE274" s="179"/>
      <c r="AF274" s="179"/>
      <c r="AG274" s="179"/>
      <c r="AH274" s="179"/>
      <c r="AI274" s="179"/>
      <c r="AJ274" s="419"/>
      <c r="AK274" s="398"/>
      <c r="AL274" s="398"/>
      <c r="AM274" s="398"/>
      <c r="AN274" s="398"/>
      <c r="AO274" s="398"/>
      <c r="AP274" s="398"/>
      <c r="AQ274" s="398"/>
      <c r="AR274" s="398"/>
      <c r="AS274" s="398"/>
      <c r="AT274" s="408"/>
      <c r="AU274" s="408"/>
      <c r="AV274" s="408"/>
      <c r="AW274" s="405"/>
      <c r="AX274" s="405"/>
      <c r="AY274" s="354"/>
      <c r="AZ274" s="305"/>
      <c r="BA274" s="305"/>
    </row>
    <row r="275" spans="1:53" s="118" customFormat="1" ht="15.75" customHeight="1" x14ac:dyDescent="0.35">
      <c r="A275" s="179"/>
      <c r="B275" s="179"/>
      <c r="C275" s="179"/>
      <c r="D275" s="179"/>
      <c r="E275" s="179"/>
      <c r="F275" s="179"/>
      <c r="G275" s="179"/>
      <c r="H275" s="179"/>
      <c r="I275" s="179"/>
      <c r="J275" s="179"/>
      <c r="K275" s="179"/>
      <c r="L275" s="179"/>
      <c r="M275" s="179"/>
      <c r="N275" s="179"/>
      <c r="O275" s="179"/>
      <c r="P275" s="179"/>
      <c r="Q275" s="179"/>
      <c r="R275" s="179"/>
      <c r="S275" s="179"/>
      <c r="T275" s="179"/>
      <c r="U275" s="179"/>
      <c r="V275" s="179"/>
      <c r="W275" s="179"/>
      <c r="X275" s="179"/>
      <c r="Y275" s="179"/>
      <c r="Z275" s="179"/>
      <c r="AA275" s="179"/>
      <c r="AB275" s="179"/>
      <c r="AC275" s="179"/>
      <c r="AD275" s="179"/>
      <c r="AE275" s="179"/>
      <c r="AF275" s="179"/>
      <c r="AG275" s="179"/>
      <c r="AH275" s="179"/>
      <c r="AI275" s="179"/>
      <c r="AJ275" s="419"/>
      <c r="AK275" s="398"/>
      <c r="AL275" s="398"/>
      <c r="AM275" s="398"/>
      <c r="AN275" s="398"/>
      <c r="AO275" s="398"/>
      <c r="AP275" s="398"/>
      <c r="AQ275" s="398"/>
      <c r="AR275" s="398"/>
      <c r="AS275" s="398"/>
      <c r="AT275" s="408"/>
      <c r="AU275" s="408"/>
      <c r="AV275" s="408"/>
      <c r="AW275" s="405"/>
      <c r="AX275" s="405"/>
      <c r="AY275" s="354"/>
      <c r="AZ275" s="305"/>
      <c r="BA275" s="305"/>
    </row>
    <row r="276" spans="1:53" s="118" customFormat="1" ht="15.75" customHeight="1" x14ac:dyDescent="0.35">
      <c r="A276" s="179"/>
      <c r="B276" s="179"/>
      <c r="C276" s="179"/>
      <c r="D276" s="179"/>
      <c r="E276" s="179"/>
      <c r="F276" s="179"/>
      <c r="G276" s="179"/>
      <c r="H276" s="179"/>
      <c r="I276" s="179"/>
      <c r="J276" s="179"/>
      <c r="K276" s="179"/>
      <c r="L276" s="179"/>
      <c r="M276" s="179"/>
      <c r="N276" s="179"/>
      <c r="O276" s="179"/>
      <c r="P276" s="179"/>
      <c r="Q276" s="179"/>
      <c r="R276" s="179"/>
      <c r="S276" s="179"/>
      <c r="T276" s="179"/>
      <c r="U276" s="179"/>
      <c r="V276" s="179"/>
      <c r="W276" s="179"/>
      <c r="X276" s="179"/>
      <c r="Y276" s="179"/>
      <c r="Z276" s="179"/>
      <c r="AA276" s="179"/>
      <c r="AB276" s="179"/>
      <c r="AC276" s="179"/>
      <c r="AD276" s="179"/>
      <c r="AE276" s="179"/>
      <c r="AF276" s="179"/>
      <c r="AG276" s="179"/>
      <c r="AH276" s="179"/>
      <c r="AI276" s="179"/>
      <c r="AJ276" s="419"/>
      <c r="AK276" s="398"/>
      <c r="AL276" s="398"/>
      <c r="AM276" s="398"/>
      <c r="AN276" s="398"/>
      <c r="AO276" s="398"/>
      <c r="AP276" s="398"/>
      <c r="AQ276" s="398"/>
      <c r="AR276" s="398"/>
      <c r="AS276" s="398"/>
      <c r="AT276" s="408"/>
      <c r="AU276" s="408"/>
      <c r="AV276" s="408"/>
      <c r="AW276" s="405"/>
      <c r="AX276" s="405"/>
      <c r="AY276" s="354"/>
      <c r="AZ276" s="305"/>
      <c r="BA276" s="305"/>
    </row>
    <row r="277" spans="1:53" s="118" customFormat="1" ht="15.75" customHeight="1" x14ac:dyDescent="0.35">
      <c r="A277" s="179"/>
      <c r="B277" s="179"/>
      <c r="C277" s="179"/>
      <c r="D277" s="179"/>
      <c r="E277" s="179"/>
      <c r="F277" s="179"/>
      <c r="G277" s="179"/>
      <c r="H277" s="179"/>
      <c r="I277" s="179"/>
      <c r="J277" s="179"/>
      <c r="K277" s="179"/>
      <c r="L277" s="179"/>
      <c r="M277" s="179"/>
      <c r="N277" s="179"/>
      <c r="O277" s="179"/>
      <c r="P277" s="179"/>
      <c r="Q277" s="179"/>
      <c r="R277" s="179"/>
      <c r="S277" s="179"/>
      <c r="T277" s="179"/>
      <c r="U277" s="179"/>
      <c r="V277" s="179"/>
      <c r="W277" s="179"/>
      <c r="X277" s="179"/>
      <c r="Y277" s="179"/>
      <c r="Z277" s="179"/>
      <c r="AA277" s="179"/>
      <c r="AB277" s="179"/>
      <c r="AC277" s="179"/>
      <c r="AD277" s="179"/>
      <c r="AE277" s="179"/>
      <c r="AF277" s="179"/>
      <c r="AG277" s="179"/>
      <c r="AH277" s="179"/>
      <c r="AI277" s="179"/>
      <c r="AJ277" s="419"/>
      <c r="AK277" s="398"/>
      <c r="AL277" s="398"/>
      <c r="AM277" s="398"/>
      <c r="AN277" s="398"/>
      <c r="AO277" s="398"/>
      <c r="AP277" s="398"/>
      <c r="AQ277" s="398"/>
      <c r="AR277" s="398"/>
      <c r="AS277" s="398"/>
      <c r="AT277" s="408"/>
      <c r="AU277" s="408"/>
      <c r="AV277" s="408"/>
      <c r="AW277" s="405"/>
      <c r="AX277" s="405"/>
      <c r="AY277" s="354"/>
      <c r="AZ277" s="305"/>
      <c r="BA277" s="305"/>
    </row>
    <row r="284" spans="1:53" ht="38.25" customHeight="1" x14ac:dyDescent="0.25">
      <c r="B284" s="549" t="str">
        <f>E42</f>
        <v>Évaluation de tous les critères - table détaillée</v>
      </c>
      <c r="C284" s="549"/>
      <c r="D284" s="549"/>
      <c r="E284" s="549"/>
      <c r="F284" s="549"/>
      <c r="G284" s="549"/>
      <c r="H284" s="549"/>
      <c r="I284" s="549"/>
      <c r="J284" s="549"/>
      <c r="K284" s="549"/>
      <c r="L284" s="549"/>
      <c r="M284" s="549"/>
      <c r="N284" s="549"/>
      <c r="O284" s="549"/>
      <c r="P284" s="549"/>
      <c r="Q284" s="549"/>
      <c r="R284" s="549"/>
      <c r="S284" s="549"/>
      <c r="T284" s="172"/>
      <c r="U284" s="172"/>
      <c r="V284" s="172"/>
      <c r="W284" s="172"/>
      <c r="X284" s="172"/>
      <c r="Y284" s="172"/>
      <c r="Z284" s="172"/>
      <c r="AA284" s="172"/>
      <c r="AB284" s="172"/>
      <c r="AC284" s="172"/>
      <c r="AD284" s="172"/>
      <c r="AE284" s="172"/>
      <c r="AF284" s="172"/>
      <c r="AG284" s="172"/>
      <c r="AH284" s="172"/>
      <c r="AI284" s="172"/>
      <c r="AJ284" s="414"/>
    </row>
    <row r="285" spans="1:53" s="118" customFormat="1" ht="8.25" customHeight="1" x14ac:dyDescent="0.35">
      <c r="A285" s="78"/>
      <c r="T285" s="78"/>
      <c r="U285" s="78"/>
      <c r="V285" s="78"/>
      <c r="W285" s="78"/>
      <c r="X285" s="78"/>
      <c r="Y285" s="78"/>
      <c r="Z285" s="78"/>
      <c r="AA285" s="78"/>
      <c r="AB285" s="78"/>
      <c r="AC285" s="78"/>
      <c r="AD285" s="78"/>
      <c r="AE285" s="78"/>
      <c r="AF285" s="78"/>
      <c r="AG285" s="78"/>
      <c r="AH285" s="78"/>
      <c r="AI285" s="78"/>
      <c r="AJ285" s="243"/>
      <c r="AK285" s="398"/>
      <c r="AL285" s="398"/>
      <c r="AM285" s="398"/>
      <c r="AN285" s="398"/>
      <c r="AO285" s="416"/>
      <c r="AP285" s="398"/>
      <c r="AQ285" s="398"/>
      <c r="AR285" s="398"/>
      <c r="AS285" s="398"/>
      <c r="AT285" s="408"/>
      <c r="AU285" s="408"/>
      <c r="AV285" s="408"/>
      <c r="AW285" s="405"/>
      <c r="AX285" s="405"/>
      <c r="AY285" s="354"/>
      <c r="AZ285" s="305"/>
      <c r="BA285" s="305"/>
    </row>
    <row r="286" spans="1:53" s="118" customFormat="1" ht="15" customHeight="1" x14ac:dyDescent="0.35">
      <c r="A286" s="78"/>
      <c r="B286" s="562" t="s">
        <v>384</v>
      </c>
      <c r="C286" s="563"/>
      <c r="D286" s="563"/>
      <c r="E286" s="563"/>
      <c r="F286" s="563"/>
      <c r="G286" s="563"/>
      <c r="H286" s="563"/>
      <c r="I286" s="563"/>
      <c r="J286" s="563"/>
      <c r="K286" s="563"/>
      <c r="L286" s="573" t="s">
        <v>128</v>
      </c>
      <c r="M286" s="573"/>
      <c r="N286" s="573"/>
      <c r="O286" s="573"/>
      <c r="P286" s="573"/>
      <c r="Q286" s="573"/>
      <c r="R286" s="573"/>
      <c r="S286" s="573"/>
      <c r="T286" s="78"/>
      <c r="U286" s="78"/>
      <c r="V286" s="78"/>
      <c r="W286" s="78"/>
      <c r="X286" s="78"/>
      <c r="Y286" s="78"/>
      <c r="Z286" s="78"/>
      <c r="AA286" s="78"/>
      <c r="AB286" s="78"/>
      <c r="AC286" s="78"/>
      <c r="AD286" s="78"/>
      <c r="AE286" s="78"/>
      <c r="AF286" s="78"/>
      <c r="AG286" s="78"/>
      <c r="AH286" s="78"/>
      <c r="AI286" s="78"/>
      <c r="AJ286" s="243"/>
      <c r="AK286" s="398"/>
      <c r="AL286" s="398"/>
      <c r="AM286" s="398"/>
      <c r="AN286" s="416"/>
      <c r="AO286" s="416"/>
      <c r="AP286" s="416"/>
      <c r="AQ286" s="416"/>
      <c r="AR286" s="398"/>
      <c r="AS286" s="398"/>
      <c r="AT286" s="408"/>
      <c r="AU286" s="408"/>
      <c r="AV286" s="408"/>
      <c r="AW286" s="405"/>
      <c r="AX286" s="405"/>
      <c r="AY286" s="354"/>
      <c r="AZ286" s="305"/>
      <c r="BA286" s="305"/>
    </row>
    <row r="287" spans="1:53" s="118" customFormat="1" ht="15" customHeight="1" x14ac:dyDescent="0.35">
      <c r="A287" s="78"/>
      <c r="B287" s="563"/>
      <c r="C287" s="563"/>
      <c r="D287" s="563"/>
      <c r="E287" s="563"/>
      <c r="F287" s="563"/>
      <c r="G287" s="563"/>
      <c r="H287" s="563"/>
      <c r="I287" s="563"/>
      <c r="J287" s="563"/>
      <c r="K287" s="563"/>
      <c r="L287" s="577" t="s">
        <v>385</v>
      </c>
      <c r="M287" s="576" t="s">
        <v>111</v>
      </c>
      <c r="N287" s="576"/>
      <c r="O287" s="576"/>
      <c r="P287" s="576"/>
      <c r="Q287" s="576"/>
      <c r="R287" s="554" t="s">
        <v>352</v>
      </c>
      <c r="S287" s="554"/>
      <c r="T287" s="78"/>
      <c r="U287" s="78"/>
      <c r="V287" s="78"/>
      <c r="W287" s="78"/>
      <c r="X287" s="78"/>
      <c r="Y287" s="78"/>
      <c r="Z287" s="78"/>
      <c r="AA287" s="78"/>
      <c r="AB287" s="78"/>
      <c r="AC287" s="78"/>
      <c r="AD287" s="78"/>
      <c r="AE287" s="78"/>
      <c r="AF287" s="78"/>
      <c r="AG287" s="78"/>
      <c r="AH287" s="78"/>
      <c r="AI287" s="78"/>
      <c r="AJ287" s="243"/>
      <c r="AK287" s="398"/>
      <c r="AL287" s="398"/>
      <c r="AM287" s="398"/>
      <c r="AN287" s="416"/>
      <c r="AO287" s="416"/>
      <c r="AP287" s="416"/>
      <c r="AQ287" s="416"/>
      <c r="AR287" s="398"/>
      <c r="AS287" s="398"/>
      <c r="AT287" s="408"/>
      <c r="AU287" s="408"/>
      <c r="AV287" s="408"/>
      <c r="AW287" s="405"/>
      <c r="AX287" s="405"/>
      <c r="AY287" s="354"/>
      <c r="AZ287" s="305"/>
      <c r="BA287" s="305"/>
    </row>
    <row r="288" spans="1:53" s="118" customFormat="1" ht="39" customHeight="1" x14ac:dyDescent="0.35">
      <c r="A288" s="78"/>
      <c r="B288" s="563"/>
      <c r="C288" s="563"/>
      <c r="D288" s="563"/>
      <c r="E288" s="563"/>
      <c r="F288" s="563"/>
      <c r="G288" s="563"/>
      <c r="H288" s="563"/>
      <c r="I288" s="563"/>
      <c r="J288" s="563"/>
      <c r="K288" s="563"/>
      <c r="L288" s="577"/>
      <c r="M288" s="554" t="s">
        <v>123</v>
      </c>
      <c r="N288" s="554" t="s">
        <v>124</v>
      </c>
      <c r="O288" s="554" t="s">
        <v>125</v>
      </c>
      <c r="P288" s="554" t="s">
        <v>126</v>
      </c>
      <c r="Q288" s="555" t="s">
        <v>137</v>
      </c>
      <c r="R288" s="554"/>
      <c r="S288" s="554"/>
      <c r="T288" s="78"/>
      <c r="U288" s="78"/>
      <c r="V288" s="78"/>
      <c r="W288" s="78"/>
      <c r="X288" s="78"/>
      <c r="Y288" s="78"/>
      <c r="Z288" s="78"/>
      <c r="AA288" s="78"/>
      <c r="AB288" s="78"/>
      <c r="AC288" s="78"/>
      <c r="AD288" s="78"/>
      <c r="AE288" s="78"/>
      <c r="AF288" s="78"/>
      <c r="AG288" s="78"/>
      <c r="AH288" s="78"/>
      <c r="AI288" s="78"/>
      <c r="AJ288" s="243"/>
      <c r="AK288" s="398"/>
      <c r="AL288" s="398"/>
      <c r="AM288" s="398"/>
      <c r="AN288" s="416"/>
      <c r="AO288" s="416"/>
      <c r="AP288" s="416"/>
      <c r="AQ288" s="416"/>
      <c r="AR288" s="398"/>
      <c r="AS288" s="398"/>
      <c r="AT288" s="408"/>
      <c r="AU288" s="408"/>
      <c r="AV288" s="408"/>
      <c r="AW288" s="405"/>
      <c r="AX288" s="405"/>
      <c r="AY288" s="354"/>
      <c r="AZ288" s="305"/>
      <c r="BA288" s="305"/>
    </row>
    <row r="289" spans="1:53" s="118" customFormat="1" ht="39" customHeight="1" x14ac:dyDescent="0.35">
      <c r="A289" s="78"/>
      <c r="B289" s="563"/>
      <c r="C289" s="563"/>
      <c r="D289" s="563"/>
      <c r="E289" s="563"/>
      <c r="F289" s="563"/>
      <c r="G289" s="563"/>
      <c r="H289" s="563"/>
      <c r="I289" s="563"/>
      <c r="J289" s="563"/>
      <c r="K289" s="563"/>
      <c r="L289" s="577"/>
      <c r="M289" s="554"/>
      <c r="N289" s="554"/>
      <c r="O289" s="554"/>
      <c r="P289" s="554"/>
      <c r="Q289" s="556"/>
      <c r="R289" s="554"/>
      <c r="S289" s="554"/>
      <c r="T289" s="78"/>
      <c r="U289" s="78"/>
      <c r="V289" s="78"/>
      <c r="W289" s="78"/>
      <c r="X289" s="78"/>
      <c r="Y289" s="78"/>
      <c r="Z289" s="78"/>
      <c r="AA289" s="78"/>
      <c r="AB289" s="78"/>
      <c r="AC289" s="78"/>
      <c r="AD289" s="78"/>
      <c r="AE289" s="78"/>
      <c r="AF289" s="78"/>
      <c r="AG289" s="78"/>
      <c r="AH289" s="78"/>
      <c r="AI289" s="78"/>
      <c r="AJ289" s="243"/>
      <c r="AK289" s="398"/>
      <c r="AL289" s="398"/>
      <c r="AM289" s="398"/>
      <c r="AN289" s="416"/>
      <c r="AO289" s="416"/>
      <c r="AP289" s="416"/>
      <c r="AQ289" s="416"/>
      <c r="AR289" s="398"/>
      <c r="AS289" s="398"/>
      <c r="AT289" s="408"/>
      <c r="AU289" s="408"/>
      <c r="AV289" s="408"/>
      <c r="AW289" s="405"/>
      <c r="AX289" s="405"/>
      <c r="AY289" s="354"/>
      <c r="AZ289" s="305"/>
      <c r="BA289" s="305"/>
    </row>
    <row r="290" spans="1:53" s="118" customFormat="1" ht="2.25" customHeight="1" thickBot="1" x14ac:dyDescent="0.4">
      <c r="A290" s="78"/>
      <c r="B290" s="78"/>
      <c r="C290" s="78"/>
      <c r="D290" s="78"/>
      <c r="E290" s="78"/>
      <c r="F290" s="78"/>
      <c r="G290" s="78"/>
      <c r="H290" s="78"/>
      <c r="I290" s="78"/>
      <c r="J290" s="78"/>
      <c r="K290" s="78"/>
      <c r="L290" s="78"/>
      <c r="M290" s="78"/>
      <c r="N290" s="78"/>
      <c r="O290" s="78"/>
      <c r="P290" s="78"/>
      <c r="Q290" s="78"/>
      <c r="R290" s="78"/>
      <c r="S290" s="78"/>
      <c r="T290" s="78"/>
      <c r="U290" s="78"/>
      <c r="V290" s="78"/>
      <c r="W290" s="78"/>
      <c r="X290" s="78"/>
      <c r="Y290" s="78"/>
      <c r="Z290" s="78"/>
      <c r="AA290" s="78"/>
      <c r="AB290" s="78"/>
      <c r="AC290" s="78"/>
      <c r="AD290" s="78"/>
      <c r="AE290" s="78"/>
      <c r="AF290" s="78"/>
      <c r="AG290" s="78"/>
      <c r="AH290" s="78"/>
      <c r="AI290" s="78"/>
      <c r="AJ290" s="243"/>
      <c r="AK290" s="398"/>
      <c r="AL290" s="398"/>
      <c r="AM290" s="398"/>
      <c r="AN290" s="416"/>
      <c r="AO290" s="416"/>
      <c r="AP290" s="416"/>
      <c r="AQ290" s="416"/>
      <c r="AR290" s="398"/>
      <c r="AS290" s="398"/>
      <c r="AT290" s="408"/>
      <c r="AU290" s="408"/>
      <c r="AV290" s="408"/>
      <c r="AW290" s="405"/>
      <c r="AX290" s="405"/>
      <c r="AY290" s="354"/>
      <c r="AZ290" s="305"/>
      <c r="BA290" s="305"/>
    </row>
    <row r="291" spans="1:53" s="118" customFormat="1" ht="18" customHeight="1" thickBot="1" x14ac:dyDescent="0.4">
      <c r="A291" s="78"/>
      <c r="B291" s="564" t="s">
        <v>10</v>
      </c>
      <c r="C291" s="564"/>
      <c r="D291" s="564"/>
      <c r="E291" s="564"/>
      <c r="F291" s="564"/>
      <c r="G291" s="564"/>
      <c r="H291" s="564"/>
      <c r="I291" s="564"/>
      <c r="J291" s="564"/>
      <c r="K291" s="564"/>
      <c r="L291" s="193">
        <f t="shared" ref="L291:L297" si="29">L403</f>
        <v>31</v>
      </c>
      <c r="M291" s="193">
        <f>SUM(M292:M297)</f>
        <v>0</v>
      </c>
      <c r="N291" s="193">
        <f t="shared" ref="N291:O291" si="30">SUM(N292:N297)</f>
        <v>0</v>
      </c>
      <c r="O291" s="193">
        <f t="shared" si="30"/>
        <v>0</v>
      </c>
      <c r="P291" s="193">
        <f>SUM(P292:P297)</f>
        <v>0</v>
      </c>
      <c r="Q291" s="194">
        <f>L291-SUM(M291:P291)</f>
        <v>31</v>
      </c>
      <c r="R291" s="606">
        <f>(M291+(O291*0.5))/(L291-P291)</f>
        <v>0</v>
      </c>
      <c r="S291" s="607"/>
      <c r="T291" s="78"/>
      <c r="U291" s="78"/>
      <c r="V291" s="78"/>
      <c r="W291" s="78"/>
      <c r="X291" s="78"/>
      <c r="Y291" s="78"/>
      <c r="Z291" s="78"/>
      <c r="AA291" s="78"/>
      <c r="AB291" s="78"/>
      <c r="AC291" s="78"/>
      <c r="AD291" s="78"/>
      <c r="AE291" s="78"/>
      <c r="AF291" s="78"/>
      <c r="AG291" s="78"/>
      <c r="AH291" s="78"/>
      <c r="AI291" s="78"/>
      <c r="AJ291" s="243"/>
      <c r="AK291" s="398"/>
      <c r="AL291" s="398"/>
      <c r="AM291" s="398"/>
      <c r="AN291" s="416"/>
      <c r="AO291" s="416"/>
      <c r="AP291" s="416"/>
      <c r="AQ291" s="416"/>
      <c r="AR291" s="398"/>
      <c r="AS291" s="398"/>
      <c r="AT291" s="408"/>
      <c r="AU291" s="408"/>
      <c r="AV291" s="408"/>
      <c r="AW291" s="405"/>
      <c r="AX291" s="405"/>
      <c r="AY291" s="354"/>
      <c r="AZ291" s="305"/>
      <c r="BA291" s="305"/>
    </row>
    <row r="292" spans="1:53" s="118" customFormat="1" ht="12" customHeight="1" x14ac:dyDescent="0.35">
      <c r="A292" s="78"/>
      <c r="B292" s="559" t="s">
        <v>115</v>
      </c>
      <c r="C292" s="559"/>
      <c r="D292" s="559"/>
      <c r="E292" s="559"/>
      <c r="F292" s="559"/>
      <c r="G292" s="559"/>
      <c r="H292" s="559"/>
      <c r="I292" s="559"/>
      <c r="J292" s="559"/>
      <c r="K292" s="559"/>
      <c r="L292" s="195">
        <f t="shared" si="29"/>
        <v>8</v>
      </c>
      <c r="M292" s="195">
        <f>COUNTIF('4 - Politique'!$J$19:$J$26,M$288)</f>
        <v>0</v>
      </c>
      <c r="N292" s="195">
        <f>COUNTIF('4 - Politique'!$J$19:$J$26,N$288)</f>
        <v>0</v>
      </c>
      <c r="O292" s="195">
        <f>COUNTIF('4 - Politique'!$J$19:$J$26,O$288)</f>
        <v>0</v>
      </c>
      <c r="P292" s="195">
        <f>COUNTIF('4 - Politique'!$J$19:$J$26,P$288)</f>
        <v>0</v>
      </c>
      <c r="Q292" s="195">
        <f t="shared" ref="Q292:Q327" si="31">L292-SUM(M292:P292)</f>
        <v>8</v>
      </c>
      <c r="R292" s="624">
        <f t="shared" ref="R292:R297" si="32">(M292+(O292*0.5))/(L292-P292)</f>
        <v>0</v>
      </c>
      <c r="S292" s="624"/>
      <c r="T292" s="196"/>
      <c r="U292" s="196"/>
      <c r="V292" s="196"/>
      <c r="W292" s="196"/>
      <c r="X292" s="196"/>
      <c r="Y292" s="196"/>
      <c r="Z292" s="196"/>
      <c r="AA292" s="196"/>
      <c r="AB292" s="196"/>
      <c r="AC292" s="196"/>
      <c r="AD292" s="196"/>
      <c r="AE292" s="196"/>
      <c r="AF292" s="196"/>
      <c r="AG292" s="196"/>
      <c r="AH292" s="196"/>
      <c r="AI292" s="196"/>
      <c r="AJ292" s="421"/>
      <c r="AK292" s="398"/>
      <c r="AL292" s="398"/>
      <c r="AM292" s="398"/>
      <c r="AN292" s="416"/>
      <c r="AO292" s="416"/>
      <c r="AP292" s="416"/>
      <c r="AQ292" s="416"/>
      <c r="AR292" s="416"/>
      <c r="AS292" s="416"/>
      <c r="AT292" s="408"/>
      <c r="AU292" s="408"/>
      <c r="AV292" s="408"/>
      <c r="AW292" s="405"/>
      <c r="AX292" s="405"/>
      <c r="AY292" s="354"/>
      <c r="AZ292" s="305"/>
      <c r="BA292" s="305"/>
    </row>
    <row r="293" spans="1:53" s="118" customFormat="1" ht="12" customHeight="1" x14ac:dyDescent="0.35">
      <c r="A293" s="78"/>
      <c r="B293" s="559" t="s">
        <v>22</v>
      </c>
      <c r="C293" s="559"/>
      <c r="D293" s="559"/>
      <c r="E293" s="559"/>
      <c r="F293" s="559"/>
      <c r="G293" s="559"/>
      <c r="H293" s="559"/>
      <c r="I293" s="559"/>
      <c r="J293" s="559"/>
      <c r="K293" s="559"/>
      <c r="L293" s="195">
        <f t="shared" si="29"/>
        <v>7</v>
      </c>
      <c r="M293" s="195">
        <f>COUNTIF('4 - Politique'!$J$28:$J$34,M$288)</f>
        <v>0</v>
      </c>
      <c r="N293" s="195">
        <f>COUNTIF('4 - Politique'!$J$28:$J$34,N$288)</f>
        <v>0</v>
      </c>
      <c r="O293" s="195">
        <f>COUNTIF('4 - Politique'!$J$28:$J$34,O$288)</f>
        <v>0</v>
      </c>
      <c r="P293" s="195">
        <f>COUNTIF('4 - Politique'!$J$28:$J$34,P$288)</f>
        <v>0</v>
      </c>
      <c r="Q293" s="195">
        <f t="shared" si="31"/>
        <v>7</v>
      </c>
      <c r="R293" s="595">
        <f t="shared" si="32"/>
        <v>0</v>
      </c>
      <c r="S293" s="595"/>
      <c r="T293" s="196"/>
      <c r="U293" s="196"/>
      <c r="V293" s="196"/>
      <c r="W293" s="196"/>
      <c r="X293" s="196"/>
      <c r="Y293" s="196"/>
      <c r="Z293" s="196"/>
      <c r="AA293" s="196"/>
      <c r="AB293" s="196"/>
      <c r="AC293" s="196"/>
      <c r="AD293" s="196"/>
      <c r="AE293" s="196"/>
      <c r="AF293" s="196"/>
      <c r="AG293" s="196"/>
      <c r="AH293" s="196"/>
      <c r="AI293" s="196"/>
      <c r="AJ293" s="421"/>
      <c r="AK293" s="398"/>
      <c r="AL293" s="398"/>
      <c r="AM293" s="398"/>
      <c r="AN293" s="416"/>
      <c r="AO293" s="416"/>
      <c r="AP293" s="416"/>
      <c r="AQ293" s="416"/>
      <c r="AR293" s="416"/>
      <c r="AS293" s="416"/>
      <c r="AT293" s="408"/>
      <c r="AU293" s="408"/>
      <c r="AV293" s="408"/>
      <c r="AW293" s="405"/>
      <c r="AX293" s="405"/>
      <c r="AY293" s="354"/>
      <c r="AZ293" s="305"/>
      <c r="BA293" s="305"/>
    </row>
    <row r="294" spans="1:53" s="118" customFormat="1" ht="12" customHeight="1" x14ac:dyDescent="0.35">
      <c r="A294" s="78"/>
      <c r="B294" s="559" t="s">
        <v>23</v>
      </c>
      <c r="C294" s="559"/>
      <c r="D294" s="559"/>
      <c r="E294" s="559"/>
      <c r="F294" s="559"/>
      <c r="G294" s="559"/>
      <c r="H294" s="559"/>
      <c r="I294" s="559"/>
      <c r="J294" s="559"/>
      <c r="K294" s="559"/>
      <c r="L294" s="195">
        <f t="shared" si="29"/>
        <v>5</v>
      </c>
      <c r="M294" s="195">
        <f>COUNTIF('4 - Politique'!$J$36:$J$40,M$288)</f>
        <v>0</v>
      </c>
      <c r="N294" s="195">
        <f>COUNTIF('4 - Politique'!$J$36:$J$40,N$288)</f>
        <v>0</v>
      </c>
      <c r="O294" s="195">
        <f>COUNTIF('4 - Politique'!$J$36:$J$40,O$288)</f>
        <v>0</v>
      </c>
      <c r="P294" s="195">
        <f>COUNTIF('4 - Politique'!$J$36:$J$40,P$288)</f>
        <v>0</v>
      </c>
      <c r="Q294" s="195">
        <f t="shared" si="31"/>
        <v>5</v>
      </c>
      <c r="R294" s="595">
        <f t="shared" si="32"/>
        <v>0</v>
      </c>
      <c r="S294" s="595"/>
      <c r="T294" s="196"/>
      <c r="U294" s="196"/>
      <c r="V294" s="196"/>
      <c r="W294" s="196"/>
      <c r="X294" s="196"/>
      <c r="Y294" s="196"/>
      <c r="Z294" s="196"/>
      <c r="AA294" s="196"/>
      <c r="AB294" s="196"/>
      <c r="AC294" s="196"/>
      <c r="AD294" s="196"/>
      <c r="AE294" s="196"/>
      <c r="AF294" s="196"/>
      <c r="AG294" s="196"/>
      <c r="AH294" s="196"/>
      <c r="AI294" s="196"/>
      <c r="AJ294" s="421"/>
      <c r="AK294" s="398"/>
      <c r="AL294" s="398"/>
      <c r="AM294" s="398"/>
      <c r="AN294" s="416"/>
      <c r="AO294" s="416"/>
      <c r="AP294" s="416"/>
      <c r="AQ294" s="416"/>
      <c r="AR294" s="416"/>
      <c r="AS294" s="416"/>
      <c r="AT294" s="408"/>
      <c r="AU294" s="408"/>
      <c r="AV294" s="408"/>
      <c r="AW294" s="405"/>
      <c r="AX294" s="405"/>
      <c r="AY294" s="354"/>
      <c r="AZ294" s="305"/>
      <c r="BA294" s="305"/>
    </row>
    <row r="295" spans="1:53" s="118" customFormat="1" ht="12" customHeight="1" x14ac:dyDescent="0.35">
      <c r="A295" s="78"/>
      <c r="B295" s="559" t="s">
        <v>116</v>
      </c>
      <c r="C295" s="559"/>
      <c r="D295" s="559"/>
      <c r="E295" s="559"/>
      <c r="F295" s="559"/>
      <c r="G295" s="559"/>
      <c r="H295" s="559"/>
      <c r="I295" s="559"/>
      <c r="J295" s="559"/>
      <c r="K295" s="559"/>
      <c r="L295" s="195">
        <f t="shared" si="29"/>
        <v>1</v>
      </c>
      <c r="M295" s="195">
        <f>COUNTIF('4 - Politique'!$J$42:$J$42,M$288)</f>
        <v>0</v>
      </c>
      <c r="N295" s="195">
        <f>COUNTIF('4 - Politique'!$J$42:$J$42,N$288)</f>
        <v>0</v>
      </c>
      <c r="O295" s="195">
        <f>COUNTIF('4 - Politique'!$J$42:$J$42,O$288)</f>
        <v>0</v>
      </c>
      <c r="P295" s="195">
        <f>COUNTIF('4 - Politique'!$J$42:$J$42,P$288)</f>
        <v>0</v>
      </c>
      <c r="Q295" s="195">
        <f t="shared" si="31"/>
        <v>1</v>
      </c>
      <c r="R295" s="595">
        <f>IFERROR((M295+(O295*0.5))/(L295-P295),"-")</f>
        <v>0</v>
      </c>
      <c r="S295" s="595"/>
      <c r="T295" s="196"/>
      <c r="U295" s="196"/>
      <c r="V295" s="196"/>
      <c r="W295" s="196"/>
      <c r="X295" s="196"/>
      <c r="Y295" s="196"/>
      <c r="Z295" s="196"/>
      <c r="AA295" s="196"/>
      <c r="AB295" s="196"/>
      <c r="AC295" s="196"/>
      <c r="AD295" s="196"/>
      <c r="AE295" s="196"/>
      <c r="AF295" s="196"/>
      <c r="AG295" s="196"/>
      <c r="AH295" s="196"/>
      <c r="AI295" s="196"/>
      <c r="AJ295" s="421"/>
      <c r="AK295" s="398"/>
      <c r="AL295" s="398"/>
      <c r="AM295" s="398"/>
      <c r="AN295" s="416"/>
      <c r="AO295" s="416"/>
      <c r="AP295" s="416"/>
      <c r="AQ295" s="416"/>
      <c r="AR295" s="416"/>
      <c r="AS295" s="416"/>
      <c r="AT295" s="408"/>
      <c r="AU295" s="408"/>
      <c r="AV295" s="408"/>
      <c r="AW295" s="405"/>
      <c r="AX295" s="405"/>
      <c r="AY295" s="354"/>
      <c r="AZ295" s="305"/>
      <c r="BA295" s="305"/>
    </row>
    <row r="296" spans="1:53" s="118" customFormat="1" ht="12" customHeight="1" x14ac:dyDescent="0.35">
      <c r="A296" s="78"/>
      <c r="B296" s="559" t="s">
        <v>40</v>
      </c>
      <c r="C296" s="559"/>
      <c r="D296" s="559"/>
      <c r="E296" s="559"/>
      <c r="F296" s="559"/>
      <c r="G296" s="559"/>
      <c r="H296" s="559"/>
      <c r="I296" s="559"/>
      <c r="J296" s="559"/>
      <c r="K296" s="559"/>
      <c r="L296" s="195">
        <f t="shared" si="29"/>
        <v>6</v>
      </c>
      <c r="M296" s="195">
        <f>COUNTIF('4 - Politique'!$J$44:$J$49,M$288)</f>
        <v>0</v>
      </c>
      <c r="N296" s="195">
        <f>COUNTIF('4 - Politique'!$J$44:$J$49,N$288)</f>
        <v>0</v>
      </c>
      <c r="O296" s="195">
        <f>COUNTIF('4 - Politique'!$J$44:$J$49,O$288)</f>
        <v>0</v>
      </c>
      <c r="P296" s="195">
        <f>COUNTIF('4 - Politique'!$J$44:$J$49,P$288)</f>
        <v>0</v>
      </c>
      <c r="Q296" s="195">
        <f t="shared" si="31"/>
        <v>6</v>
      </c>
      <c r="R296" s="595">
        <f t="shared" si="32"/>
        <v>0</v>
      </c>
      <c r="S296" s="595"/>
      <c r="T296" s="196"/>
      <c r="U296" s="196"/>
      <c r="V296" s="196"/>
      <c r="W296" s="196"/>
      <c r="X296" s="196"/>
      <c r="Y296" s="196"/>
      <c r="Z296" s="196"/>
      <c r="AA296" s="196"/>
      <c r="AB296" s="196"/>
      <c r="AC296" s="196"/>
      <c r="AD296" s="196"/>
      <c r="AE296" s="196"/>
      <c r="AF296" s="196"/>
      <c r="AG296" s="196"/>
      <c r="AH296" s="196"/>
      <c r="AI296" s="196"/>
      <c r="AJ296" s="421"/>
      <c r="AK296" s="398"/>
      <c r="AL296" s="398"/>
      <c r="AM296" s="398"/>
      <c r="AN296" s="416"/>
      <c r="AO296" s="416"/>
      <c r="AP296" s="416"/>
      <c r="AQ296" s="416"/>
      <c r="AR296" s="416"/>
      <c r="AS296" s="416"/>
      <c r="AT296" s="408"/>
      <c r="AU296" s="408"/>
      <c r="AV296" s="408"/>
      <c r="AW296" s="405"/>
      <c r="AX296" s="405"/>
      <c r="AY296" s="354"/>
      <c r="AZ296" s="305"/>
      <c r="BA296" s="305"/>
    </row>
    <row r="297" spans="1:53" s="118" customFormat="1" ht="12" customHeight="1" x14ac:dyDescent="0.35">
      <c r="A297" s="78"/>
      <c r="B297" s="559" t="s">
        <v>41</v>
      </c>
      <c r="C297" s="559"/>
      <c r="D297" s="559"/>
      <c r="E297" s="559"/>
      <c r="F297" s="559"/>
      <c r="G297" s="559"/>
      <c r="H297" s="559"/>
      <c r="I297" s="559"/>
      <c r="J297" s="559"/>
      <c r="K297" s="559"/>
      <c r="L297" s="195">
        <f t="shared" si="29"/>
        <v>4</v>
      </c>
      <c r="M297" s="195">
        <f>COUNTIF('4 - Politique'!$J$51:$J$54,M$288)</f>
        <v>0</v>
      </c>
      <c r="N297" s="195">
        <f>COUNTIF('4 - Politique'!$J$51:$J$54,N$288)</f>
        <v>0</v>
      </c>
      <c r="O297" s="195">
        <f>COUNTIF('4 - Politique'!$J$51:$J$54,O$288)</f>
        <v>0</v>
      </c>
      <c r="P297" s="195">
        <f>COUNTIF('4 - Politique'!$J$51:$J$54,P$288)</f>
        <v>0</v>
      </c>
      <c r="Q297" s="195">
        <f t="shared" si="31"/>
        <v>4</v>
      </c>
      <c r="R297" s="595">
        <f t="shared" si="32"/>
        <v>0</v>
      </c>
      <c r="S297" s="595"/>
      <c r="T297" s="196"/>
      <c r="U297" s="196"/>
      <c r="V297" s="196"/>
      <c r="W297" s="196"/>
      <c r="X297" s="196"/>
      <c r="Y297" s="196"/>
      <c r="Z297" s="196"/>
      <c r="AA297" s="196"/>
      <c r="AB297" s="196"/>
      <c r="AC297" s="196"/>
      <c r="AD297" s="196"/>
      <c r="AE297" s="196"/>
      <c r="AF297" s="196"/>
      <c r="AG297" s="196"/>
      <c r="AH297" s="196"/>
      <c r="AI297" s="196"/>
      <c r="AJ297" s="421"/>
      <c r="AK297" s="398"/>
      <c r="AL297" s="398"/>
      <c r="AM297" s="398"/>
      <c r="AN297" s="416"/>
      <c r="AO297" s="416"/>
      <c r="AP297" s="416"/>
      <c r="AQ297" s="416"/>
      <c r="AR297" s="416"/>
      <c r="AS297" s="416"/>
      <c r="AT297" s="408"/>
      <c r="AU297" s="408"/>
      <c r="AV297" s="408"/>
      <c r="AW297" s="405"/>
      <c r="AX297" s="405"/>
      <c r="AY297" s="354"/>
      <c r="AZ297" s="305"/>
      <c r="BA297" s="305"/>
    </row>
    <row r="298" spans="1:53" s="118" customFormat="1" ht="2.25" customHeight="1" thickBot="1" x14ac:dyDescent="0.4">
      <c r="A298" s="78"/>
      <c r="B298" s="78"/>
      <c r="C298" s="78"/>
      <c r="D298" s="78"/>
      <c r="E298" s="78"/>
      <c r="F298" s="78"/>
      <c r="G298" s="78"/>
      <c r="H298" s="78"/>
      <c r="I298" s="78"/>
      <c r="J298" s="78"/>
      <c r="K298" s="78"/>
      <c r="L298" s="78"/>
      <c r="M298" s="78"/>
      <c r="N298" s="78"/>
      <c r="O298" s="78"/>
      <c r="P298" s="78"/>
      <c r="Q298" s="78"/>
      <c r="R298" s="78"/>
      <c r="S298" s="78"/>
      <c r="T298" s="196"/>
      <c r="U298" s="196"/>
      <c r="V298" s="196"/>
      <c r="W298" s="196"/>
      <c r="X298" s="196"/>
      <c r="Y298" s="196"/>
      <c r="Z298" s="196"/>
      <c r="AA298" s="196"/>
      <c r="AB298" s="196"/>
      <c r="AC298" s="196"/>
      <c r="AD298" s="196"/>
      <c r="AE298" s="196"/>
      <c r="AF298" s="196"/>
      <c r="AG298" s="196"/>
      <c r="AH298" s="196"/>
      <c r="AI298" s="196"/>
      <c r="AJ298" s="421"/>
      <c r="AK298" s="398"/>
      <c r="AL298" s="398"/>
      <c r="AM298" s="398"/>
      <c r="AN298" s="416"/>
      <c r="AO298" s="416"/>
      <c r="AP298" s="416"/>
      <c r="AQ298" s="416"/>
      <c r="AR298" s="416"/>
      <c r="AS298" s="416"/>
      <c r="AT298" s="408"/>
      <c r="AU298" s="408"/>
      <c r="AV298" s="408"/>
      <c r="AW298" s="405"/>
      <c r="AX298" s="405"/>
      <c r="AY298" s="354"/>
      <c r="AZ298" s="305"/>
      <c r="BA298" s="305"/>
    </row>
    <row r="299" spans="1:53" s="118" customFormat="1" ht="18" customHeight="1" thickBot="1" x14ac:dyDescent="0.4">
      <c r="A299" s="78"/>
      <c r="B299" s="564" t="s">
        <v>107</v>
      </c>
      <c r="C299" s="564"/>
      <c r="D299" s="564"/>
      <c r="E299" s="564"/>
      <c r="F299" s="564"/>
      <c r="G299" s="564"/>
      <c r="H299" s="564"/>
      <c r="I299" s="564"/>
      <c r="J299" s="564"/>
      <c r="K299" s="564"/>
      <c r="L299" s="193">
        <f>L410</f>
        <v>18</v>
      </c>
      <c r="M299" s="193">
        <f>SUM(M300:M301)</f>
        <v>0</v>
      </c>
      <c r="N299" s="193">
        <f t="shared" ref="N299:P299" si="33">SUM(N300:N301)</f>
        <v>0</v>
      </c>
      <c r="O299" s="193">
        <f t="shared" si="33"/>
        <v>0</v>
      </c>
      <c r="P299" s="193">
        <f t="shared" si="33"/>
        <v>0</v>
      </c>
      <c r="Q299" s="194">
        <f t="shared" si="31"/>
        <v>18</v>
      </c>
      <c r="R299" s="606">
        <f>(M299+(O299*0.5))/(L299-P299)</f>
        <v>0</v>
      </c>
      <c r="S299" s="607"/>
      <c r="T299" s="196"/>
      <c r="U299" s="196"/>
      <c r="V299" s="196"/>
      <c r="W299" s="196"/>
      <c r="X299" s="196"/>
      <c r="Y299" s="196"/>
      <c r="Z299" s="196"/>
      <c r="AA299" s="196"/>
      <c r="AB299" s="196"/>
      <c r="AC299" s="196"/>
      <c r="AD299" s="196"/>
      <c r="AE299" s="196"/>
      <c r="AF299" s="196"/>
      <c r="AG299" s="196"/>
      <c r="AH299" s="196"/>
      <c r="AI299" s="196"/>
      <c r="AJ299" s="421"/>
      <c r="AK299" s="398"/>
      <c r="AL299" s="398"/>
      <c r="AM299" s="398"/>
      <c r="AN299" s="416"/>
      <c r="AO299" s="416"/>
      <c r="AP299" s="416"/>
      <c r="AQ299" s="416"/>
      <c r="AR299" s="416"/>
      <c r="AS299" s="416"/>
      <c r="AT299" s="408"/>
      <c r="AU299" s="408"/>
      <c r="AV299" s="408"/>
      <c r="AW299" s="405"/>
      <c r="AX299" s="405"/>
      <c r="AY299" s="354"/>
      <c r="AZ299" s="305"/>
      <c r="BA299" s="305"/>
    </row>
    <row r="300" spans="1:53" s="118" customFormat="1" ht="12" customHeight="1" x14ac:dyDescent="0.35">
      <c r="A300" s="78"/>
      <c r="B300" s="559" t="s">
        <v>3</v>
      </c>
      <c r="C300" s="559"/>
      <c r="D300" s="559"/>
      <c r="E300" s="559"/>
      <c r="F300" s="559"/>
      <c r="G300" s="559"/>
      <c r="H300" s="559"/>
      <c r="I300" s="559"/>
      <c r="J300" s="559"/>
      <c r="K300" s="559"/>
      <c r="L300" s="195">
        <f>L411</f>
        <v>12</v>
      </c>
      <c r="M300" s="195">
        <f>COUNTIF('5 - PUI et autre local'!$J$20:$J$31,M$288)</f>
        <v>0</v>
      </c>
      <c r="N300" s="195">
        <f>COUNTIF('5 - PUI et autre local'!$J$20:$J$31,N$288)</f>
        <v>0</v>
      </c>
      <c r="O300" s="195">
        <f>COUNTIF('5 - PUI et autre local'!$J$20:$J$31,O$288)</f>
        <v>0</v>
      </c>
      <c r="P300" s="195">
        <f>COUNTIF('5 - PUI et autre local'!$J$20:$J$31,P$288)</f>
        <v>0</v>
      </c>
      <c r="Q300" s="195">
        <f t="shared" si="31"/>
        <v>12</v>
      </c>
      <c r="R300" s="624">
        <f t="shared" ref="R300:R301" si="34">(M300+(O300*0.5))/(L300-P300)</f>
        <v>0</v>
      </c>
      <c r="S300" s="624"/>
      <c r="T300" s="196"/>
      <c r="U300" s="196"/>
      <c r="V300" s="196"/>
      <c r="W300" s="196"/>
      <c r="X300" s="196"/>
      <c r="Y300" s="196"/>
      <c r="Z300" s="196"/>
      <c r="AA300" s="196"/>
      <c r="AB300" s="196"/>
      <c r="AC300" s="196"/>
      <c r="AD300" s="196"/>
      <c r="AE300" s="196"/>
      <c r="AF300" s="196"/>
      <c r="AG300" s="196"/>
      <c r="AH300" s="196"/>
      <c r="AI300" s="196"/>
      <c r="AJ300" s="421"/>
      <c r="AK300" s="398"/>
      <c r="AL300" s="398"/>
      <c r="AM300" s="398"/>
      <c r="AN300" s="416"/>
      <c r="AO300" s="416"/>
      <c r="AP300" s="416"/>
      <c r="AQ300" s="416"/>
      <c r="AR300" s="416"/>
      <c r="AS300" s="416"/>
      <c r="AT300" s="408"/>
      <c r="AU300" s="408"/>
      <c r="AV300" s="408"/>
      <c r="AW300" s="405"/>
      <c r="AX300" s="405"/>
      <c r="AY300" s="354"/>
      <c r="AZ300" s="305"/>
      <c r="BA300" s="305"/>
    </row>
    <row r="301" spans="1:53" s="118" customFormat="1" ht="12" customHeight="1" x14ac:dyDescent="0.35">
      <c r="A301" s="78"/>
      <c r="B301" s="559" t="s">
        <v>62</v>
      </c>
      <c r="C301" s="559"/>
      <c r="D301" s="559"/>
      <c r="E301" s="559"/>
      <c r="F301" s="559"/>
      <c r="G301" s="559"/>
      <c r="H301" s="559"/>
      <c r="I301" s="559"/>
      <c r="J301" s="559"/>
      <c r="K301" s="559"/>
      <c r="L301" s="195">
        <f>L412</f>
        <v>6</v>
      </c>
      <c r="M301" s="195">
        <f>COUNTIF('5 - PUI et autre local'!$J$33:$J$38,M$288)</f>
        <v>0</v>
      </c>
      <c r="N301" s="195">
        <f>COUNTIF('5 - PUI et autre local'!$J$33:$J$38,N$288)</f>
        <v>0</v>
      </c>
      <c r="O301" s="195">
        <f>COUNTIF('5 - PUI et autre local'!$J$33:$J$38,O$288)</f>
        <v>0</v>
      </c>
      <c r="P301" s="195">
        <f>COUNTIF('5 - PUI et autre local'!$J$33:$J$38,P$288)</f>
        <v>0</v>
      </c>
      <c r="Q301" s="195">
        <f t="shared" si="31"/>
        <v>6</v>
      </c>
      <c r="R301" s="595">
        <f t="shared" si="34"/>
        <v>0</v>
      </c>
      <c r="S301" s="595"/>
      <c r="T301" s="196"/>
      <c r="U301" s="196"/>
      <c r="V301" s="196"/>
      <c r="W301" s="196"/>
      <c r="X301" s="196"/>
      <c r="Y301" s="196"/>
      <c r="Z301" s="196"/>
      <c r="AA301" s="196"/>
      <c r="AB301" s="196"/>
      <c r="AC301" s="196"/>
      <c r="AD301" s="196"/>
      <c r="AE301" s="196"/>
      <c r="AF301" s="196"/>
      <c r="AG301" s="196"/>
      <c r="AH301" s="196"/>
      <c r="AI301" s="196"/>
      <c r="AJ301" s="421"/>
      <c r="AK301" s="398"/>
      <c r="AL301" s="398"/>
      <c r="AM301" s="398"/>
      <c r="AN301" s="416"/>
      <c r="AO301" s="416"/>
      <c r="AP301" s="416"/>
      <c r="AQ301" s="416"/>
      <c r="AR301" s="416"/>
      <c r="AS301" s="416"/>
      <c r="AT301" s="408"/>
      <c r="AU301" s="408"/>
      <c r="AV301" s="408"/>
      <c r="AW301" s="405"/>
      <c r="AX301" s="405"/>
      <c r="AY301" s="354"/>
      <c r="AZ301" s="305"/>
      <c r="BA301" s="305"/>
    </row>
    <row r="302" spans="1:53" s="118" customFormat="1" ht="2.25" customHeight="1" thickBot="1" x14ac:dyDescent="0.4">
      <c r="A302" s="78"/>
      <c r="B302" s="78"/>
      <c r="C302" s="78"/>
      <c r="D302" s="78"/>
      <c r="E302" s="78"/>
      <c r="F302" s="78"/>
      <c r="G302" s="78"/>
      <c r="H302" s="78"/>
      <c r="I302" s="78"/>
      <c r="J302" s="78"/>
      <c r="K302" s="78"/>
      <c r="L302" s="78"/>
      <c r="M302" s="78"/>
      <c r="N302" s="78"/>
      <c r="O302" s="78"/>
      <c r="P302" s="78"/>
      <c r="Q302" s="78"/>
      <c r="R302" s="78"/>
      <c r="S302" s="78"/>
      <c r="T302" s="196"/>
      <c r="U302" s="196"/>
      <c r="V302" s="196"/>
      <c r="W302" s="196"/>
      <c r="X302" s="196"/>
      <c r="Y302" s="196"/>
      <c r="Z302" s="196"/>
      <c r="AA302" s="196"/>
      <c r="AB302" s="196"/>
      <c r="AC302" s="196"/>
      <c r="AD302" s="196"/>
      <c r="AE302" s="196"/>
      <c r="AF302" s="196"/>
      <c r="AG302" s="196"/>
      <c r="AH302" s="196"/>
      <c r="AI302" s="196"/>
      <c r="AJ302" s="421"/>
      <c r="AK302" s="398"/>
      <c r="AL302" s="398"/>
      <c r="AM302" s="398"/>
      <c r="AN302" s="416"/>
      <c r="AO302" s="416"/>
      <c r="AP302" s="416"/>
      <c r="AQ302" s="416"/>
      <c r="AR302" s="416"/>
      <c r="AS302" s="416"/>
      <c r="AT302" s="408"/>
      <c r="AU302" s="408"/>
      <c r="AV302" s="408"/>
      <c r="AW302" s="405"/>
      <c r="AX302" s="405"/>
      <c r="AY302" s="354"/>
      <c r="AZ302" s="305"/>
      <c r="BA302" s="305"/>
    </row>
    <row r="303" spans="1:53" s="118" customFormat="1" ht="18" customHeight="1" thickBot="1" x14ac:dyDescent="0.4">
      <c r="A303" s="78"/>
      <c r="B303" s="564" t="s">
        <v>105</v>
      </c>
      <c r="C303" s="564"/>
      <c r="D303" s="564"/>
      <c r="E303" s="564"/>
      <c r="F303" s="564"/>
      <c r="G303" s="564"/>
      <c r="H303" s="564"/>
      <c r="I303" s="564"/>
      <c r="J303" s="564"/>
      <c r="K303" s="564"/>
      <c r="L303" s="193">
        <f>SUM(F304:F307)</f>
        <v>0</v>
      </c>
      <c r="M303" s="193">
        <f>IF($K$414=0,0,M304)+IF($K$415=0,0,M305)+IF($K$416=0,0,M306)+IF($K$417=0,0,M307)</f>
        <v>0</v>
      </c>
      <c r="N303" s="193">
        <f>IF($K$414=0,0,N304)+IF($K$415=0,0,N305)+IF($K$416=0,0,N306)+IF($K$417=0,0,N307)</f>
        <v>0</v>
      </c>
      <c r="O303" s="193">
        <f>IF($K$414=0,0,O304)+IF($K$415=0,0,O305)+IF($K$416=0,0,O306)+IF($K$417=0,0,O307)</f>
        <v>0</v>
      </c>
      <c r="P303" s="193">
        <f>IF($K$414=0,0,P304)+IF($K$415=0,0,P305)+IF($K$416=0,0,P306)+IF($K$417=0,0,P307)</f>
        <v>0</v>
      </c>
      <c r="Q303" s="194">
        <f t="shared" si="31"/>
        <v>0</v>
      </c>
      <c r="R303" s="606" t="e">
        <f>(M303+(O303*0.5))/(L303-P303)</f>
        <v>#DIV/0!</v>
      </c>
      <c r="S303" s="607"/>
      <c r="T303" s="78"/>
      <c r="U303" s="78"/>
      <c r="V303" s="78"/>
      <c r="W303" s="78"/>
      <c r="X303" s="78"/>
      <c r="Y303" s="78"/>
      <c r="Z303" s="78"/>
      <c r="AA303" s="78"/>
      <c r="AB303" s="78"/>
      <c r="AC303" s="78"/>
      <c r="AD303" s="78"/>
      <c r="AE303" s="78"/>
      <c r="AF303" s="78"/>
      <c r="AG303" s="78"/>
      <c r="AH303" s="78"/>
      <c r="AI303" s="78"/>
      <c r="AJ303" s="243"/>
      <c r="AK303" s="398"/>
      <c r="AL303" s="398"/>
      <c r="AM303" s="398"/>
      <c r="AN303" s="416"/>
      <c r="AO303" s="416"/>
      <c r="AP303" s="416"/>
      <c r="AQ303" s="416"/>
      <c r="AR303" s="416"/>
      <c r="AS303" s="416"/>
      <c r="AT303" s="408"/>
      <c r="AU303" s="408"/>
      <c r="AV303" s="408"/>
      <c r="AW303" s="405"/>
      <c r="AX303" s="405"/>
      <c r="AY303" s="354"/>
      <c r="AZ303" s="305"/>
      <c r="BA303" s="305"/>
    </row>
    <row r="304" spans="1:53" s="118" customFormat="1" ht="12" hidden="1" customHeight="1" outlineLevel="1" x14ac:dyDescent="0.35">
      <c r="A304" s="78"/>
      <c r="B304" s="192"/>
      <c r="C304" s="192"/>
      <c r="D304" s="192"/>
      <c r="E304" s="192" t="str">
        <f>'6 - Services_Unités de soins'!N1</f>
        <v>non</v>
      </c>
      <c r="F304" s="192">
        <f>IF(AND(K304&gt;0,E304="oui"),L304,0)</f>
        <v>0</v>
      </c>
      <c r="G304" s="554" t="s">
        <v>102</v>
      </c>
      <c r="H304" s="554"/>
      <c r="I304" s="554"/>
      <c r="J304" s="554"/>
      <c r="K304" s="197">
        <f>K414</f>
        <v>0</v>
      </c>
      <c r="L304" s="195">
        <f>L312+L316+L320+L324</f>
        <v>30</v>
      </c>
      <c r="M304" s="195">
        <f>M312+M316+M320+M324</f>
        <v>0</v>
      </c>
      <c r="N304" s="195">
        <f t="shared" ref="N304:P304" si="35">N312+N316+N320+N324</f>
        <v>0</v>
      </c>
      <c r="O304" s="195">
        <f t="shared" si="35"/>
        <v>0</v>
      </c>
      <c r="P304" s="195">
        <f t="shared" si="35"/>
        <v>0</v>
      </c>
      <c r="Q304" s="195">
        <f t="shared" si="31"/>
        <v>30</v>
      </c>
      <c r="R304" s="624"/>
      <c r="S304" s="624"/>
      <c r="T304" s="78"/>
      <c r="U304" s="78"/>
      <c r="V304" s="78"/>
      <c r="W304" s="78"/>
      <c r="X304" s="78"/>
      <c r="Y304" s="78"/>
      <c r="Z304" s="78"/>
      <c r="AA304" s="78"/>
      <c r="AB304" s="78"/>
      <c r="AC304" s="78"/>
      <c r="AD304" s="78"/>
      <c r="AE304" s="78"/>
      <c r="AF304" s="78"/>
      <c r="AG304" s="78"/>
      <c r="AH304" s="78"/>
      <c r="AI304" s="78"/>
      <c r="AJ304" s="243"/>
      <c r="AK304" s="398"/>
      <c r="AL304" s="398"/>
      <c r="AM304" s="398"/>
      <c r="AN304" s="416"/>
      <c r="AO304" s="416"/>
      <c r="AP304" s="416"/>
      <c r="AQ304" s="416"/>
      <c r="AR304" s="416"/>
      <c r="AS304" s="416"/>
      <c r="AT304" s="408"/>
      <c r="AU304" s="408"/>
      <c r="AV304" s="408"/>
      <c r="AW304" s="405"/>
      <c r="AX304" s="405"/>
      <c r="AY304" s="354"/>
      <c r="AZ304" s="305"/>
      <c r="BA304" s="305"/>
    </row>
    <row r="305" spans="1:53" s="118" customFormat="1" ht="12" hidden="1" customHeight="1" outlineLevel="1" x14ac:dyDescent="0.35">
      <c r="A305" s="78"/>
      <c r="B305" s="192"/>
      <c r="C305" s="192"/>
      <c r="D305" s="192"/>
      <c r="E305" s="192" t="str">
        <f>'6 - Services_Unités de soins'!P1</f>
        <v>non</v>
      </c>
      <c r="F305" s="192">
        <f t="shared" ref="F305:F307" si="36">IF(AND(K305&gt;0,E305="oui"),L305,0)</f>
        <v>0</v>
      </c>
      <c r="G305" s="554" t="s">
        <v>103</v>
      </c>
      <c r="H305" s="554"/>
      <c r="I305" s="554"/>
      <c r="J305" s="554"/>
      <c r="K305" s="197">
        <f>K415</f>
        <v>0</v>
      </c>
      <c r="L305" s="195">
        <f t="shared" ref="L305:M305" si="37">L313+L317+L321+L325</f>
        <v>30</v>
      </c>
      <c r="M305" s="195">
        <f t="shared" si="37"/>
        <v>0</v>
      </c>
      <c r="N305" s="195">
        <f t="shared" ref="N305:P305" si="38">N313+N317+N321+N325</f>
        <v>0</v>
      </c>
      <c r="O305" s="195">
        <f t="shared" si="38"/>
        <v>0</v>
      </c>
      <c r="P305" s="195">
        <f t="shared" si="38"/>
        <v>0</v>
      </c>
      <c r="Q305" s="195">
        <f t="shared" si="31"/>
        <v>30</v>
      </c>
      <c r="R305" s="595"/>
      <c r="S305" s="595"/>
      <c r="T305" s="78"/>
      <c r="U305" s="78"/>
      <c r="V305" s="78"/>
      <c r="W305" s="78"/>
      <c r="X305" s="78"/>
      <c r="Y305" s="78"/>
      <c r="Z305" s="78"/>
      <c r="AA305" s="78"/>
      <c r="AB305" s="78"/>
      <c r="AC305" s="78"/>
      <c r="AD305" s="78"/>
      <c r="AE305" s="78"/>
      <c r="AF305" s="78"/>
      <c r="AG305" s="78"/>
      <c r="AH305" s="78"/>
      <c r="AI305" s="78"/>
      <c r="AJ305" s="243"/>
      <c r="AK305" s="398"/>
      <c r="AL305" s="398"/>
      <c r="AM305" s="398"/>
      <c r="AN305" s="416"/>
      <c r="AO305" s="416"/>
      <c r="AP305" s="416"/>
      <c r="AQ305" s="416"/>
      <c r="AR305" s="416"/>
      <c r="AS305" s="416"/>
      <c r="AT305" s="408"/>
      <c r="AU305" s="408"/>
      <c r="AV305" s="408"/>
      <c r="AW305" s="405"/>
      <c r="AX305" s="405"/>
      <c r="AY305" s="354"/>
      <c r="AZ305" s="305"/>
      <c r="BA305" s="305"/>
    </row>
    <row r="306" spans="1:53" s="118" customFormat="1" ht="12" hidden="1" customHeight="1" outlineLevel="1" x14ac:dyDescent="0.35">
      <c r="A306" s="78"/>
      <c r="B306" s="192"/>
      <c r="C306" s="192"/>
      <c r="D306" s="192"/>
      <c r="E306" s="192" t="str">
        <f>'6 - Services_Unités de soins'!R1</f>
        <v>non</v>
      </c>
      <c r="F306" s="192">
        <f t="shared" si="36"/>
        <v>0</v>
      </c>
      <c r="G306" s="554" t="s">
        <v>104</v>
      </c>
      <c r="H306" s="554"/>
      <c r="I306" s="554"/>
      <c r="J306" s="554"/>
      <c r="K306" s="197">
        <f>K416</f>
        <v>0</v>
      </c>
      <c r="L306" s="195">
        <f t="shared" ref="L306:M306" si="39">L314+L318+L322+L326</f>
        <v>30</v>
      </c>
      <c r="M306" s="195">
        <f t="shared" si="39"/>
        <v>0</v>
      </c>
      <c r="N306" s="195">
        <f t="shared" ref="N306:P306" si="40">N314+N318+N322+N326</f>
        <v>0</v>
      </c>
      <c r="O306" s="195">
        <f t="shared" si="40"/>
        <v>0</v>
      </c>
      <c r="P306" s="195">
        <f t="shared" si="40"/>
        <v>0</v>
      </c>
      <c r="Q306" s="195">
        <f t="shared" si="31"/>
        <v>30</v>
      </c>
      <c r="R306" s="595"/>
      <c r="S306" s="595"/>
      <c r="T306" s="78"/>
      <c r="U306" s="78"/>
      <c r="V306" s="78"/>
      <c r="W306" s="78"/>
      <c r="X306" s="78"/>
      <c r="Y306" s="78"/>
      <c r="Z306" s="78"/>
      <c r="AA306" s="78"/>
      <c r="AB306" s="78"/>
      <c r="AC306" s="78"/>
      <c r="AD306" s="78"/>
      <c r="AE306" s="78"/>
      <c r="AF306" s="78"/>
      <c r="AG306" s="78"/>
      <c r="AH306" s="78"/>
      <c r="AI306" s="78"/>
      <c r="AJ306" s="243"/>
      <c r="AK306" s="398"/>
      <c r="AL306" s="398"/>
      <c r="AM306" s="398"/>
      <c r="AN306" s="416"/>
      <c r="AO306" s="416"/>
      <c r="AP306" s="416"/>
      <c r="AQ306" s="416"/>
      <c r="AR306" s="416"/>
      <c r="AS306" s="416"/>
      <c r="AT306" s="408"/>
      <c r="AU306" s="408"/>
      <c r="AV306" s="408"/>
      <c r="AW306" s="405"/>
      <c r="AX306" s="405"/>
      <c r="AY306" s="354"/>
      <c r="AZ306" s="305"/>
      <c r="BA306" s="305"/>
    </row>
    <row r="307" spans="1:53" s="118" customFormat="1" ht="12" hidden="1" customHeight="1" outlineLevel="1" x14ac:dyDescent="0.35">
      <c r="A307" s="78"/>
      <c r="B307" s="192"/>
      <c r="C307" s="192"/>
      <c r="D307" s="192"/>
      <c r="E307" s="192" t="str">
        <f>'6 - Services_Unités de soins'!T1</f>
        <v>non</v>
      </c>
      <c r="F307" s="192">
        <f t="shared" si="36"/>
        <v>0</v>
      </c>
      <c r="G307" s="554" t="s">
        <v>121</v>
      </c>
      <c r="H307" s="554"/>
      <c r="I307" s="554"/>
      <c r="J307" s="554"/>
      <c r="K307" s="197">
        <f>K417</f>
        <v>0</v>
      </c>
      <c r="L307" s="195">
        <f>L315+L319+L323+L327</f>
        <v>30</v>
      </c>
      <c r="M307" s="195">
        <f>M315+M319+M323+M327</f>
        <v>0</v>
      </c>
      <c r="N307" s="195">
        <f t="shared" ref="N307:P307" si="41">N315+N319+N323+N327</f>
        <v>0</v>
      </c>
      <c r="O307" s="195">
        <f t="shared" si="41"/>
        <v>0</v>
      </c>
      <c r="P307" s="195">
        <f t="shared" si="41"/>
        <v>0</v>
      </c>
      <c r="Q307" s="195">
        <f t="shared" si="31"/>
        <v>30</v>
      </c>
      <c r="R307" s="595"/>
      <c r="S307" s="595"/>
      <c r="T307" s="78"/>
      <c r="U307" s="78"/>
      <c r="V307" s="78"/>
      <c r="W307" s="78"/>
      <c r="X307" s="78"/>
      <c r="Y307" s="78"/>
      <c r="Z307" s="78"/>
      <c r="AA307" s="78"/>
      <c r="AB307" s="78"/>
      <c r="AC307" s="78"/>
      <c r="AD307" s="78"/>
      <c r="AE307" s="78"/>
      <c r="AF307" s="78"/>
      <c r="AG307" s="78"/>
      <c r="AH307" s="78"/>
      <c r="AI307" s="78"/>
      <c r="AJ307" s="243"/>
      <c r="AK307" s="398"/>
      <c r="AL307" s="398"/>
      <c r="AM307" s="398"/>
      <c r="AN307" s="416"/>
      <c r="AO307" s="416"/>
      <c r="AP307" s="416"/>
      <c r="AQ307" s="416"/>
      <c r="AR307" s="416"/>
      <c r="AS307" s="416"/>
      <c r="AT307" s="408"/>
      <c r="AU307" s="408"/>
      <c r="AV307" s="408"/>
      <c r="AW307" s="405"/>
      <c r="AX307" s="405"/>
      <c r="AY307" s="354"/>
      <c r="AZ307" s="305"/>
      <c r="BA307" s="305"/>
    </row>
    <row r="308" spans="1:53" s="118" customFormat="1" ht="12" hidden="1" customHeight="1" outlineLevel="1" x14ac:dyDescent="0.35">
      <c r="A308" s="78"/>
      <c r="B308" s="192"/>
      <c r="C308" s="192"/>
      <c r="D308" s="192"/>
      <c r="E308" s="192"/>
      <c r="F308" s="192"/>
      <c r="G308" s="554" t="s">
        <v>102</v>
      </c>
      <c r="H308" s="554"/>
      <c r="I308" s="554"/>
      <c r="J308" s="554"/>
      <c r="K308" s="197"/>
      <c r="L308" s="195">
        <f>L312+L316+L320+L324</f>
        <v>30</v>
      </c>
      <c r="M308" s="195">
        <f t="shared" ref="M308:P308" si="42">M312+M316+M320+M324</f>
        <v>0</v>
      </c>
      <c r="N308" s="195">
        <f t="shared" si="42"/>
        <v>0</v>
      </c>
      <c r="O308" s="195">
        <f t="shared" si="42"/>
        <v>0</v>
      </c>
      <c r="P308" s="195">
        <f t="shared" si="42"/>
        <v>0</v>
      </c>
      <c r="Q308" s="195">
        <f t="shared" si="31"/>
        <v>30</v>
      </c>
      <c r="R308" s="595" t="str">
        <f>IF($K$305=0,"NC",(M308+(O308*0.5))/(L308-P308))</f>
        <v>NC</v>
      </c>
      <c r="S308" s="595"/>
      <c r="T308" s="78"/>
      <c r="U308" s="78"/>
      <c r="V308" s="78"/>
      <c r="W308" s="78"/>
      <c r="X308" s="78"/>
      <c r="Y308" s="78"/>
      <c r="Z308" s="78"/>
      <c r="AA308" s="78"/>
      <c r="AB308" s="78"/>
      <c r="AC308" s="78"/>
      <c r="AD308" s="78"/>
      <c r="AE308" s="78"/>
      <c r="AF308" s="78"/>
      <c r="AG308" s="78"/>
      <c r="AH308" s="78"/>
      <c r="AI308" s="78"/>
      <c r="AJ308" s="243"/>
      <c r="AK308" s="398"/>
      <c r="AL308" s="398"/>
      <c r="AM308" s="398"/>
      <c r="AN308" s="416"/>
      <c r="AO308" s="416"/>
      <c r="AP308" s="416"/>
      <c r="AQ308" s="416"/>
      <c r="AR308" s="416"/>
      <c r="AS308" s="416"/>
      <c r="AT308" s="408"/>
      <c r="AU308" s="408"/>
      <c r="AV308" s="408"/>
      <c r="AW308" s="405"/>
      <c r="AX308" s="405"/>
      <c r="AY308" s="354"/>
      <c r="AZ308" s="305"/>
      <c r="BA308" s="305"/>
    </row>
    <row r="309" spans="1:53" s="118" customFormat="1" ht="12" hidden="1" customHeight="1" outlineLevel="1" x14ac:dyDescent="0.35">
      <c r="A309" s="78"/>
      <c r="B309" s="192"/>
      <c r="C309" s="192"/>
      <c r="D309" s="192"/>
      <c r="E309" s="192"/>
      <c r="F309" s="192"/>
      <c r="G309" s="554" t="s">
        <v>103</v>
      </c>
      <c r="H309" s="554"/>
      <c r="I309" s="554"/>
      <c r="J309" s="554"/>
      <c r="K309" s="197"/>
      <c r="L309" s="195">
        <f t="shared" ref="L309:P311" si="43">L313+L317+L321+L325</f>
        <v>30</v>
      </c>
      <c r="M309" s="195">
        <f t="shared" si="43"/>
        <v>0</v>
      </c>
      <c r="N309" s="195">
        <f t="shared" si="43"/>
        <v>0</v>
      </c>
      <c r="O309" s="195">
        <f t="shared" si="43"/>
        <v>0</v>
      </c>
      <c r="P309" s="195">
        <f t="shared" si="43"/>
        <v>0</v>
      </c>
      <c r="Q309" s="195">
        <f t="shared" si="31"/>
        <v>30</v>
      </c>
      <c r="R309" s="595" t="str">
        <f t="shared" ref="R309:R311" si="44">IF($K$305=0,"NC",(M309+(O309*0.5))/(L309-P309))</f>
        <v>NC</v>
      </c>
      <c r="S309" s="595"/>
      <c r="T309" s="78"/>
      <c r="U309" s="78"/>
      <c r="V309" s="78"/>
      <c r="W309" s="78"/>
      <c r="X309" s="78"/>
      <c r="Y309" s="78"/>
      <c r="Z309" s="78"/>
      <c r="AA309" s="78"/>
      <c r="AB309" s="78"/>
      <c r="AC309" s="78"/>
      <c r="AD309" s="78"/>
      <c r="AE309" s="78"/>
      <c r="AF309" s="78"/>
      <c r="AG309" s="78"/>
      <c r="AH309" s="78"/>
      <c r="AI309" s="78"/>
      <c r="AJ309" s="243"/>
      <c r="AK309" s="398"/>
      <c r="AL309" s="398"/>
      <c r="AM309" s="398"/>
      <c r="AN309" s="416"/>
      <c r="AO309" s="416"/>
      <c r="AP309" s="416"/>
      <c r="AQ309" s="416"/>
      <c r="AR309" s="416"/>
      <c r="AS309" s="416"/>
      <c r="AT309" s="408"/>
      <c r="AU309" s="408"/>
      <c r="AV309" s="408"/>
      <c r="AW309" s="405"/>
      <c r="AX309" s="405"/>
      <c r="AY309" s="354"/>
      <c r="AZ309" s="305"/>
      <c r="BA309" s="305"/>
    </row>
    <row r="310" spans="1:53" s="118" customFormat="1" ht="12" hidden="1" customHeight="1" outlineLevel="1" x14ac:dyDescent="0.35">
      <c r="A310" s="78"/>
      <c r="B310" s="192"/>
      <c r="C310" s="192"/>
      <c r="D310" s="192"/>
      <c r="E310" s="192"/>
      <c r="F310" s="192"/>
      <c r="G310" s="554" t="s">
        <v>104</v>
      </c>
      <c r="H310" s="554"/>
      <c r="I310" s="554"/>
      <c r="J310" s="554"/>
      <c r="K310" s="197"/>
      <c r="L310" s="195">
        <f t="shared" si="43"/>
        <v>30</v>
      </c>
      <c r="M310" s="195">
        <f t="shared" si="43"/>
        <v>0</v>
      </c>
      <c r="N310" s="195">
        <f t="shared" si="43"/>
        <v>0</v>
      </c>
      <c r="O310" s="195">
        <f t="shared" si="43"/>
        <v>0</v>
      </c>
      <c r="P310" s="195">
        <f t="shared" si="43"/>
        <v>0</v>
      </c>
      <c r="Q310" s="195">
        <f t="shared" si="31"/>
        <v>30</v>
      </c>
      <c r="R310" s="595" t="str">
        <f t="shared" si="44"/>
        <v>NC</v>
      </c>
      <c r="S310" s="595"/>
      <c r="T310" s="78"/>
      <c r="U310" s="78"/>
      <c r="V310" s="78"/>
      <c r="W310" s="78"/>
      <c r="X310" s="78"/>
      <c r="Y310" s="78"/>
      <c r="Z310" s="78"/>
      <c r="AA310" s="78"/>
      <c r="AB310" s="78"/>
      <c r="AC310" s="78"/>
      <c r="AD310" s="78"/>
      <c r="AE310" s="78"/>
      <c r="AF310" s="78"/>
      <c r="AG310" s="78"/>
      <c r="AH310" s="78"/>
      <c r="AI310" s="78"/>
      <c r="AJ310" s="243"/>
      <c r="AK310" s="398"/>
      <c r="AL310" s="398"/>
      <c r="AM310" s="398"/>
      <c r="AN310" s="416"/>
      <c r="AO310" s="416"/>
      <c r="AP310" s="416"/>
      <c r="AQ310" s="416"/>
      <c r="AR310" s="416"/>
      <c r="AS310" s="416"/>
      <c r="AT310" s="408"/>
      <c r="AU310" s="408"/>
      <c r="AV310" s="408"/>
      <c r="AW310" s="405"/>
      <c r="AX310" s="405"/>
      <c r="AY310" s="354"/>
      <c r="AZ310" s="305"/>
      <c r="BA310" s="305"/>
    </row>
    <row r="311" spans="1:53" s="118" customFormat="1" ht="5.25" hidden="1" customHeight="1" outlineLevel="1" x14ac:dyDescent="0.35">
      <c r="A311" s="78"/>
      <c r="B311" s="192"/>
      <c r="C311" s="192"/>
      <c r="D311" s="192"/>
      <c r="E311" s="192"/>
      <c r="F311" s="192"/>
      <c r="G311" s="554" t="s">
        <v>121</v>
      </c>
      <c r="H311" s="554"/>
      <c r="I311" s="554"/>
      <c r="J311" s="554"/>
      <c r="K311" s="197"/>
      <c r="L311" s="195">
        <f t="shared" si="43"/>
        <v>30</v>
      </c>
      <c r="M311" s="195">
        <f t="shared" si="43"/>
        <v>0</v>
      </c>
      <c r="N311" s="195">
        <f t="shared" si="43"/>
        <v>0</v>
      </c>
      <c r="O311" s="195">
        <f t="shared" si="43"/>
        <v>0</v>
      </c>
      <c r="P311" s="195">
        <f>P315+P319+P323+P327</f>
        <v>0</v>
      </c>
      <c r="Q311" s="195">
        <f t="shared" si="31"/>
        <v>30</v>
      </c>
      <c r="R311" s="595" t="str">
        <f t="shared" si="44"/>
        <v>NC</v>
      </c>
      <c r="S311" s="595"/>
      <c r="T311" s="78"/>
      <c r="U311" s="78"/>
      <c r="V311" s="78"/>
      <c r="W311" s="78"/>
      <c r="X311" s="78"/>
      <c r="Y311" s="78"/>
      <c r="Z311" s="78"/>
      <c r="AA311" s="78"/>
      <c r="AB311" s="78"/>
      <c r="AC311" s="78"/>
      <c r="AD311" s="78"/>
      <c r="AE311" s="78"/>
      <c r="AF311" s="78"/>
      <c r="AG311" s="78"/>
      <c r="AH311" s="78"/>
      <c r="AI311" s="78"/>
      <c r="AJ311" s="243"/>
      <c r="AK311" s="398"/>
      <c r="AL311" s="398"/>
      <c r="AM311" s="398"/>
      <c r="AN311" s="416"/>
      <c r="AO311" s="416"/>
      <c r="AP311" s="416"/>
      <c r="AQ311" s="416"/>
      <c r="AR311" s="416"/>
      <c r="AS311" s="416"/>
      <c r="AT311" s="408"/>
      <c r="AU311" s="408"/>
      <c r="AV311" s="408"/>
      <c r="AW311" s="405"/>
      <c r="AX311" s="405"/>
      <c r="AY311" s="354"/>
      <c r="AZ311" s="305"/>
      <c r="BA311" s="305"/>
    </row>
    <row r="312" spans="1:53" s="118" customFormat="1" ht="12" customHeight="1" collapsed="1" x14ac:dyDescent="0.35">
      <c r="A312" s="78"/>
      <c r="B312" s="559" t="s">
        <v>3</v>
      </c>
      <c r="C312" s="559"/>
      <c r="D312" s="559"/>
      <c r="E312" s="559"/>
      <c r="F312" s="559"/>
      <c r="G312" s="559" t="str">
        <f>$B$233</f>
        <v>Service non renseigné</v>
      </c>
      <c r="H312" s="559"/>
      <c r="I312" s="559"/>
      <c r="J312" s="559"/>
      <c r="K312" s="559"/>
      <c r="L312" s="195">
        <f t="shared" ref="L312:L327" si="45">L418</f>
        <v>15</v>
      </c>
      <c r="M312" s="195">
        <f>COUNTIF('6 - Services_Unités de soins'!$J$26:$J$40,M$288)</f>
        <v>0</v>
      </c>
      <c r="N312" s="195">
        <f>COUNTIF('6 - Services_Unités de soins'!$J$26:$J$40,N$288)</f>
        <v>0</v>
      </c>
      <c r="O312" s="195">
        <f>COUNTIF('6 - Services_Unités de soins'!$J$26:$J$40,O$288)</f>
        <v>0</v>
      </c>
      <c r="P312" s="195">
        <f>COUNTIF('6 - Services_Unités de soins'!$J$26:$J$40,P$288)</f>
        <v>0</v>
      </c>
      <c r="Q312" s="195">
        <f t="shared" si="31"/>
        <v>15</v>
      </c>
      <c r="R312" s="595" t="str">
        <f>IF($K$304=0,"NC",(M312+(O312*0.5))/(L312-P312))</f>
        <v>NC</v>
      </c>
      <c r="S312" s="595"/>
      <c r="T312" s="196"/>
      <c r="U312" s="196"/>
      <c r="V312" s="196"/>
      <c r="W312" s="196"/>
      <c r="X312" s="196"/>
      <c r="Y312" s="196"/>
      <c r="Z312" s="196"/>
      <c r="AA312" s="196"/>
      <c r="AB312" s="196"/>
      <c r="AC312" s="196"/>
      <c r="AD312" s="196"/>
      <c r="AE312" s="196"/>
      <c r="AF312" s="196"/>
      <c r="AG312" s="196"/>
      <c r="AH312" s="196"/>
      <c r="AI312" s="196"/>
      <c r="AJ312" s="421"/>
      <c r="AK312" s="408"/>
      <c r="AL312" s="408"/>
      <c r="AM312" s="408"/>
      <c r="AN312" s="416"/>
      <c r="AO312" s="416"/>
      <c r="AP312" s="416"/>
      <c r="AQ312" s="416"/>
      <c r="AR312" s="416"/>
      <c r="AS312" s="416"/>
      <c r="AT312" s="408"/>
      <c r="AU312" s="408"/>
      <c r="AV312" s="408"/>
      <c r="AW312" s="405"/>
      <c r="AX312" s="405"/>
      <c r="AY312" s="354"/>
      <c r="AZ312" s="305"/>
      <c r="BA312" s="305"/>
    </row>
    <row r="313" spans="1:53" s="118" customFormat="1" ht="12" customHeight="1" x14ac:dyDescent="0.35">
      <c r="A313" s="78"/>
      <c r="B313" s="559"/>
      <c r="C313" s="559"/>
      <c r="D313" s="559"/>
      <c r="E313" s="559"/>
      <c r="F313" s="559"/>
      <c r="G313" s="559" t="str">
        <f>$K$233</f>
        <v>Service non renseigné</v>
      </c>
      <c r="H313" s="559"/>
      <c r="I313" s="559"/>
      <c r="J313" s="559"/>
      <c r="K313" s="559"/>
      <c r="L313" s="195">
        <f t="shared" si="45"/>
        <v>15</v>
      </c>
      <c r="M313" s="195">
        <f>COUNTIF('6 - Services_Unités de soins'!$K$26:$K$40,M$288)</f>
        <v>0</v>
      </c>
      <c r="N313" s="195">
        <f>COUNTIF('6 - Services_Unités de soins'!$K$26:$K$40,N$288)</f>
        <v>0</v>
      </c>
      <c r="O313" s="195">
        <f>COUNTIF('6 - Services_Unités de soins'!$K$26:$K$40,O$288)</f>
        <v>0</v>
      </c>
      <c r="P313" s="195">
        <f>COUNTIF('6 - Services_Unités de soins'!$K$26:$K$40,P$288)</f>
        <v>0</v>
      </c>
      <c r="Q313" s="195">
        <f t="shared" si="31"/>
        <v>15</v>
      </c>
      <c r="R313" s="595" t="str">
        <f>IF($K$305=0,"NC",(M313+(O313*0.5))/(L313-P313))</f>
        <v>NC</v>
      </c>
      <c r="S313" s="595"/>
      <c r="T313" s="196"/>
      <c r="U313" s="196"/>
      <c r="V313" s="196"/>
      <c r="W313" s="196"/>
      <c r="X313" s="196"/>
      <c r="Y313" s="196"/>
      <c r="Z313" s="196"/>
      <c r="AA313" s="196"/>
      <c r="AB313" s="196"/>
      <c r="AC313" s="196"/>
      <c r="AD313" s="196"/>
      <c r="AE313" s="196"/>
      <c r="AF313" s="196"/>
      <c r="AG313" s="196"/>
      <c r="AH313" s="196"/>
      <c r="AI313" s="196"/>
      <c r="AJ313" s="421"/>
      <c r="AK313" s="408"/>
      <c r="AL313" s="408"/>
      <c r="AM313" s="408"/>
      <c r="AN313" s="416"/>
      <c r="AO313" s="416"/>
      <c r="AP313" s="416"/>
      <c r="AQ313" s="416"/>
      <c r="AR313" s="416"/>
      <c r="AS313" s="416"/>
      <c r="AT313" s="408"/>
      <c r="AU313" s="408"/>
      <c r="AV313" s="408"/>
      <c r="AW313" s="405"/>
      <c r="AX313" s="405"/>
      <c r="AY313" s="354"/>
      <c r="AZ313" s="305"/>
      <c r="BA313" s="305"/>
    </row>
    <row r="314" spans="1:53" s="118" customFormat="1" ht="12" customHeight="1" x14ac:dyDescent="0.35">
      <c r="A314" s="78"/>
      <c r="B314" s="559"/>
      <c r="C314" s="559"/>
      <c r="D314" s="559"/>
      <c r="E314" s="559"/>
      <c r="F314" s="559"/>
      <c r="G314" s="559" t="str">
        <f>$B$244</f>
        <v>Service non renseigné</v>
      </c>
      <c r="H314" s="559"/>
      <c r="I314" s="559"/>
      <c r="J314" s="559"/>
      <c r="K314" s="559"/>
      <c r="L314" s="195">
        <f t="shared" si="45"/>
        <v>15</v>
      </c>
      <c r="M314" s="195">
        <f>COUNTIF('6 - Services_Unités de soins'!$L$26:$L$40,M$288)</f>
        <v>0</v>
      </c>
      <c r="N314" s="195">
        <f>COUNTIF('6 - Services_Unités de soins'!$L$26:$L$40,N$288)</f>
        <v>0</v>
      </c>
      <c r="O314" s="195">
        <f>COUNTIF('6 - Services_Unités de soins'!$L$26:$L$40,O$288)</f>
        <v>0</v>
      </c>
      <c r="P314" s="195">
        <f>COUNTIF('6 - Services_Unités de soins'!$L$26:$L$40,P$288)</f>
        <v>0</v>
      </c>
      <c r="Q314" s="195">
        <f t="shared" si="31"/>
        <v>15</v>
      </c>
      <c r="R314" s="595" t="str">
        <f>IF($K$306=0,"NC",(M314+(O314*0.5))/(L314-P314))</f>
        <v>NC</v>
      </c>
      <c r="S314" s="595"/>
      <c r="T314" s="196"/>
      <c r="U314" s="196"/>
      <c r="V314" s="196"/>
      <c r="W314" s="196"/>
      <c r="X314" s="196"/>
      <c r="Y314" s="196"/>
      <c r="Z314" s="196"/>
      <c r="AA314" s="196"/>
      <c r="AB314" s="196"/>
      <c r="AC314" s="196"/>
      <c r="AD314" s="196"/>
      <c r="AE314" s="196"/>
      <c r="AF314" s="196"/>
      <c r="AG314" s="196"/>
      <c r="AH314" s="196"/>
      <c r="AI314" s="196"/>
      <c r="AJ314" s="421"/>
      <c r="AK314" s="408"/>
      <c r="AL314" s="408"/>
      <c r="AM314" s="408"/>
      <c r="AN314" s="416"/>
      <c r="AO314" s="416"/>
      <c r="AP314" s="416"/>
      <c r="AQ314" s="416"/>
      <c r="AR314" s="416"/>
      <c r="AS314" s="416"/>
      <c r="AT314" s="408"/>
      <c r="AU314" s="408"/>
      <c r="AV314" s="408"/>
      <c r="AW314" s="405"/>
      <c r="AX314" s="405"/>
      <c r="AY314" s="354"/>
      <c r="AZ314" s="305"/>
      <c r="BA314" s="305"/>
    </row>
    <row r="315" spans="1:53" s="118" customFormat="1" ht="12" customHeight="1" x14ac:dyDescent="0.35">
      <c r="A315" s="78"/>
      <c r="B315" s="559"/>
      <c r="C315" s="559"/>
      <c r="D315" s="559"/>
      <c r="E315" s="559"/>
      <c r="F315" s="559"/>
      <c r="G315" s="559" t="str">
        <f>$K$244</f>
        <v>Service non renseigné</v>
      </c>
      <c r="H315" s="559"/>
      <c r="I315" s="559"/>
      <c r="J315" s="559"/>
      <c r="K315" s="559"/>
      <c r="L315" s="195">
        <f t="shared" si="45"/>
        <v>15</v>
      </c>
      <c r="M315" s="195">
        <f>COUNTIF('6 - Services_Unités de soins'!$M$26:$M$40,M$288)</f>
        <v>0</v>
      </c>
      <c r="N315" s="195">
        <f>COUNTIF('6 - Services_Unités de soins'!$M$26:$M$40,N$288)</f>
        <v>0</v>
      </c>
      <c r="O315" s="195">
        <f>COUNTIF('6 - Services_Unités de soins'!$M$26:$M$40,O$288)</f>
        <v>0</v>
      </c>
      <c r="P315" s="195">
        <f>COUNTIF('6 - Services_Unités de soins'!$M$26:$M$40,P$288)</f>
        <v>0</v>
      </c>
      <c r="Q315" s="195">
        <f t="shared" si="31"/>
        <v>15</v>
      </c>
      <c r="R315" s="595" t="str">
        <f>IF($K$307=0,"NC",(M315+(O315*0.5))/(L315-P315))</f>
        <v>NC</v>
      </c>
      <c r="S315" s="595"/>
      <c r="T315" s="196"/>
      <c r="U315" s="196"/>
      <c r="V315" s="196"/>
      <c r="W315" s="196"/>
      <c r="X315" s="196"/>
      <c r="Y315" s="196"/>
      <c r="Z315" s="196"/>
      <c r="AA315" s="196"/>
      <c r="AB315" s="196"/>
      <c r="AC315" s="196"/>
      <c r="AD315" s="196"/>
      <c r="AE315" s="196"/>
      <c r="AF315" s="196"/>
      <c r="AG315" s="196"/>
      <c r="AH315" s="196"/>
      <c r="AI315" s="196"/>
      <c r="AJ315" s="421"/>
      <c r="AK315" s="408"/>
      <c r="AL315" s="408"/>
      <c r="AM315" s="408"/>
      <c r="AN315" s="416"/>
      <c r="AO315" s="416"/>
      <c r="AP315" s="416"/>
      <c r="AQ315" s="416"/>
      <c r="AR315" s="416"/>
      <c r="AS315" s="416"/>
      <c r="AT315" s="408"/>
      <c r="AU315" s="408"/>
      <c r="AV315" s="408"/>
      <c r="AW315" s="405"/>
      <c r="AX315" s="405"/>
      <c r="AY315" s="354"/>
      <c r="AZ315" s="305"/>
      <c r="BA315" s="305"/>
    </row>
    <row r="316" spans="1:53" s="118" customFormat="1" ht="12" customHeight="1" x14ac:dyDescent="0.35">
      <c r="A316" s="78"/>
      <c r="B316" s="559" t="s">
        <v>118</v>
      </c>
      <c r="C316" s="559"/>
      <c r="D316" s="559"/>
      <c r="E316" s="559"/>
      <c r="F316" s="559"/>
      <c r="G316" s="559" t="str">
        <f t="shared" ref="G316:G327" si="46">G312</f>
        <v>Service non renseigné</v>
      </c>
      <c r="H316" s="559"/>
      <c r="I316" s="559"/>
      <c r="J316" s="559"/>
      <c r="K316" s="559"/>
      <c r="L316" s="195">
        <f t="shared" si="45"/>
        <v>2</v>
      </c>
      <c r="M316" s="195">
        <f>COUNTIF('6 - Services_Unités de soins'!$J$42:$J$43,M$288)</f>
        <v>0</v>
      </c>
      <c r="N316" s="195">
        <f>COUNTIF('6 - Services_Unités de soins'!$J$42:$J$43,N$288)</f>
        <v>0</v>
      </c>
      <c r="O316" s="195">
        <f>COUNTIF('6 - Services_Unités de soins'!$J$42:$J$43,O$288)</f>
        <v>0</v>
      </c>
      <c r="P316" s="195">
        <f>COUNTIF('6 - Services_Unités de soins'!$J$42:$J$43,P$288)</f>
        <v>0</v>
      </c>
      <c r="Q316" s="195">
        <f t="shared" si="31"/>
        <v>2</v>
      </c>
      <c r="R316" s="595" t="str">
        <f>IF($K$304=0,"NC",(M316+(O316*0.5))/(L316-P316))</f>
        <v>NC</v>
      </c>
      <c r="S316" s="595"/>
      <c r="T316" s="196"/>
      <c r="U316" s="196"/>
      <c r="V316" s="196"/>
      <c r="W316" s="196"/>
      <c r="X316" s="196"/>
      <c r="Y316" s="196"/>
      <c r="Z316" s="196"/>
      <c r="AA316" s="196"/>
      <c r="AB316" s="196"/>
      <c r="AC316" s="196"/>
      <c r="AD316" s="196"/>
      <c r="AE316" s="196"/>
      <c r="AF316" s="196"/>
      <c r="AG316" s="196"/>
      <c r="AH316" s="196"/>
      <c r="AI316" s="196"/>
      <c r="AJ316" s="421"/>
      <c r="AK316" s="408"/>
      <c r="AL316" s="408"/>
      <c r="AM316" s="408"/>
      <c r="AN316" s="416"/>
      <c r="AO316" s="416"/>
      <c r="AP316" s="416"/>
      <c r="AQ316" s="416"/>
      <c r="AR316" s="416"/>
      <c r="AS316" s="416"/>
      <c r="AT316" s="408"/>
      <c r="AU316" s="408"/>
      <c r="AV316" s="408"/>
      <c r="AW316" s="405"/>
      <c r="AX316" s="405"/>
      <c r="AY316" s="354"/>
      <c r="AZ316" s="305"/>
      <c r="BA316" s="305"/>
    </row>
    <row r="317" spans="1:53" s="118" customFormat="1" ht="12" customHeight="1" x14ac:dyDescent="0.35">
      <c r="A317" s="78"/>
      <c r="B317" s="559"/>
      <c r="C317" s="559"/>
      <c r="D317" s="559"/>
      <c r="E317" s="559"/>
      <c r="F317" s="559"/>
      <c r="G317" s="559" t="str">
        <f t="shared" si="46"/>
        <v>Service non renseigné</v>
      </c>
      <c r="H317" s="559"/>
      <c r="I317" s="559"/>
      <c r="J317" s="559"/>
      <c r="K317" s="559"/>
      <c r="L317" s="195">
        <f t="shared" si="45"/>
        <v>2</v>
      </c>
      <c r="M317" s="195">
        <f>COUNTIF('6 - Services_Unités de soins'!$K$42:$K$43,M$288)</f>
        <v>0</v>
      </c>
      <c r="N317" s="195">
        <f>COUNTIF('6 - Services_Unités de soins'!$K$42:$K$43,N$288)</f>
        <v>0</v>
      </c>
      <c r="O317" s="195">
        <f>COUNTIF('6 - Services_Unités de soins'!$K$42:$K$43,O$288)</f>
        <v>0</v>
      </c>
      <c r="P317" s="195">
        <f>COUNTIF('6 - Services_Unités de soins'!$K$42:$K$43,P$288)</f>
        <v>0</v>
      </c>
      <c r="Q317" s="195">
        <f t="shared" si="31"/>
        <v>2</v>
      </c>
      <c r="R317" s="595" t="str">
        <f>IF($K$305=0,"NC",(M317+(O317*0.5))/(L317-P317))</f>
        <v>NC</v>
      </c>
      <c r="S317" s="595"/>
      <c r="T317" s="196"/>
      <c r="U317" s="196"/>
      <c r="V317" s="196"/>
      <c r="W317" s="196"/>
      <c r="X317" s="196"/>
      <c r="Y317" s="196"/>
      <c r="Z317" s="196"/>
      <c r="AA317" s="196"/>
      <c r="AB317" s="196"/>
      <c r="AC317" s="196"/>
      <c r="AD317" s="196"/>
      <c r="AE317" s="196"/>
      <c r="AF317" s="196"/>
      <c r="AG317" s="196"/>
      <c r="AH317" s="196"/>
      <c r="AI317" s="196"/>
      <c r="AJ317" s="421"/>
      <c r="AK317" s="398"/>
      <c r="AL317" s="398"/>
      <c r="AM317" s="398"/>
      <c r="AN317" s="416"/>
      <c r="AO317" s="416"/>
      <c r="AP317" s="416"/>
      <c r="AQ317" s="416"/>
      <c r="AR317" s="416"/>
      <c r="AS317" s="416"/>
      <c r="AT317" s="408"/>
      <c r="AU317" s="408"/>
      <c r="AV317" s="408"/>
      <c r="AW317" s="405"/>
      <c r="AX317" s="405"/>
      <c r="AY317" s="354"/>
      <c r="AZ317" s="305"/>
      <c r="BA317" s="305"/>
    </row>
    <row r="318" spans="1:53" s="118" customFormat="1" ht="12" customHeight="1" x14ac:dyDescent="0.35">
      <c r="A318" s="78"/>
      <c r="B318" s="559"/>
      <c r="C318" s="559"/>
      <c r="D318" s="559"/>
      <c r="E318" s="559"/>
      <c r="F318" s="559"/>
      <c r="G318" s="559" t="str">
        <f t="shared" si="46"/>
        <v>Service non renseigné</v>
      </c>
      <c r="H318" s="559"/>
      <c r="I318" s="559"/>
      <c r="J318" s="559"/>
      <c r="K318" s="559"/>
      <c r="L318" s="195">
        <f t="shared" si="45"/>
        <v>2</v>
      </c>
      <c r="M318" s="195">
        <f>COUNTIF('6 - Services_Unités de soins'!$L42:$L$43,M$288)</f>
        <v>0</v>
      </c>
      <c r="N318" s="195">
        <f>COUNTIF('6 - Services_Unités de soins'!$L42:$L$43,N$288)</f>
        <v>0</v>
      </c>
      <c r="O318" s="195">
        <f>COUNTIF('6 - Services_Unités de soins'!$L42:$L$43,O$288)</f>
        <v>0</v>
      </c>
      <c r="P318" s="195">
        <f>COUNTIF('6 - Services_Unités de soins'!$L42:$L$43,P$288)</f>
        <v>0</v>
      </c>
      <c r="Q318" s="195">
        <f t="shared" si="31"/>
        <v>2</v>
      </c>
      <c r="R318" s="595" t="str">
        <f>IF($K$306=0,"NC",(M318+(O318*0.5))/(L318-P318))</f>
        <v>NC</v>
      </c>
      <c r="S318" s="595"/>
      <c r="T318" s="196"/>
      <c r="U318" s="196"/>
      <c r="V318" s="196"/>
      <c r="W318" s="196"/>
      <c r="X318" s="196"/>
      <c r="Y318" s="196"/>
      <c r="Z318" s="196"/>
      <c r="AA318" s="196"/>
      <c r="AB318" s="196"/>
      <c r="AC318" s="196"/>
      <c r="AD318" s="196"/>
      <c r="AE318" s="196"/>
      <c r="AF318" s="196"/>
      <c r="AG318" s="196"/>
      <c r="AH318" s="196"/>
      <c r="AI318" s="196"/>
      <c r="AJ318" s="421"/>
      <c r="AK318" s="398"/>
      <c r="AL318" s="398"/>
      <c r="AM318" s="398"/>
      <c r="AN318" s="416"/>
      <c r="AO318" s="416"/>
      <c r="AP318" s="416"/>
      <c r="AQ318" s="416"/>
      <c r="AR318" s="416"/>
      <c r="AS318" s="416"/>
      <c r="AT318" s="408"/>
      <c r="AU318" s="408"/>
      <c r="AV318" s="408"/>
      <c r="AW318" s="405"/>
      <c r="AX318" s="405"/>
      <c r="AY318" s="354"/>
      <c r="AZ318" s="305"/>
      <c r="BA318" s="305"/>
    </row>
    <row r="319" spans="1:53" s="118" customFormat="1" ht="12" customHeight="1" x14ac:dyDescent="0.35">
      <c r="A319" s="78"/>
      <c r="B319" s="559"/>
      <c r="C319" s="559"/>
      <c r="D319" s="559"/>
      <c r="E319" s="559"/>
      <c r="F319" s="559"/>
      <c r="G319" s="559" t="str">
        <f t="shared" si="46"/>
        <v>Service non renseigné</v>
      </c>
      <c r="H319" s="559"/>
      <c r="I319" s="559"/>
      <c r="J319" s="559"/>
      <c r="K319" s="559"/>
      <c r="L319" s="195">
        <f t="shared" si="45"/>
        <v>2</v>
      </c>
      <c r="M319" s="195">
        <f>COUNTIF('6 - Services_Unités de soins'!$M$42:$M$43,M$288)</f>
        <v>0</v>
      </c>
      <c r="N319" s="195">
        <f>COUNTIF('6 - Services_Unités de soins'!$M$42:$M$43,N$288)</f>
        <v>0</v>
      </c>
      <c r="O319" s="195">
        <f>COUNTIF('6 - Services_Unités de soins'!$M$42:$M$43,O$288)</f>
        <v>0</v>
      </c>
      <c r="P319" s="195">
        <f>COUNTIF('6 - Services_Unités de soins'!$M$42:$M$43,P$288)</f>
        <v>0</v>
      </c>
      <c r="Q319" s="195">
        <f t="shared" si="31"/>
        <v>2</v>
      </c>
      <c r="R319" s="595" t="str">
        <f>IF($K$307=0,"NC",(M319+(O319*0.5))/(L319-P319))</f>
        <v>NC</v>
      </c>
      <c r="S319" s="595"/>
      <c r="T319" s="196"/>
      <c r="U319" s="196"/>
      <c r="V319" s="196"/>
      <c r="W319" s="196"/>
      <c r="X319" s="196"/>
      <c r="Y319" s="196"/>
      <c r="Z319" s="196"/>
      <c r="AA319" s="196"/>
      <c r="AB319" s="196"/>
      <c r="AC319" s="196"/>
      <c r="AD319" s="196"/>
      <c r="AE319" s="196"/>
      <c r="AF319" s="196"/>
      <c r="AG319" s="196"/>
      <c r="AH319" s="196"/>
      <c r="AI319" s="196"/>
      <c r="AJ319" s="421"/>
      <c r="AK319" s="398"/>
      <c r="AL319" s="398"/>
      <c r="AM319" s="398"/>
      <c r="AN319" s="416"/>
      <c r="AO319" s="416"/>
      <c r="AP319" s="416"/>
      <c r="AQ319" s="416"/>
      <c r="AR319" s="416"/>
      <c r="AS319" s="416"/>
      <c r="AT319" s="408"/>
      <c r="AU319" s="408"/>
      <c r="AV319" s="408"/>
      <c r="AW319" s="405"/>
      <c r="AX319" s="405"/>
      <c r="AY319" s="354"/>
      <c r="AZ319" s="305"/>
      <c r="BA319" s="305"/>
    </row>
    <row r="320" spans="1:53" s="118" customFormat="1" ht="12" customHeight="1" x14ac:dyDescent="0.35">
      <c r="A320" s="78"/>
      <c r="B320" s="559" t="s">
        <v>119</v>
      </c>
      <c r="C320" s="559"/>
      <c r="D320" s="559"/>
      <c r="E320" s="559"/>
      <c r="F320" s="559"/>
      <c r="G320" s="559" t="str">
        <f t="shared" si="46"/>
        <v>Service non renseigné</v>
      </c>
      <c r="H320" s="559"/>
      <c r="I320" s="559"/>
      <c r="J320" s="559"/>
      <c r="K320" s="559"/>
      <c r="L320" s="195">
        <f t="shared" si="45"/>
        <v>2</v>
      </c>
      <c r="M320" s="195">
        <f>COUNTIF('6 - Services_Unités de soins'!$J$45:$J$46,M$288)</f>
        <v>0</v>
      </c>
      <c r="N320" s="195">
        <f>COUNTIF('6 - Services_Unités de soins'!$J$45:$J$46,N$288)</f>
        <v>0</v>
      </c>
      <c r="O320" s="195">
        <f>COUNTIF('6 - Services_Unités de soins'!$J$45:$J$46,O$288)</f>
        <v>0</v>
      </c>
      <c r="P320" s="195">
        <f>COUNTIF('6 - Services_Unités de soins'!$J$45:$J$46,P$288)</f>
        <v>0</v>
      </c>
      <c r="Q320" s="195">
        <f t="shared" si="31"/>
        <v>2</v>
      </c>
      <c r="R320" s="595" t="str">
        <f>IF($K$304=0,"NC",(M320+(O320*0.5))/(L320-P320))</f>
        <v>NC</v>
      </c>
      <c r="S320" s="595"/>
      <c r="T320" s="196"/>
      <c r="U320" s="196"/>
      <c r="V320" s="196"/>
      <c r="W320" s="196"/>
      <c r="X320" s="196"/>
      <c r="Y320" s="196"/>
      <c r="Z320" s="196"/>
      <c r="AA320" s="196"/>
      <c r="AB320" s="196"/>
      <c r="AC320" s="196"/>
      <c r="AD320" s="196"/>
      <c r="AE320" s="196"/>
      <c r="AF320" s="196"/>
      <c r="AG320" s="196"/>
      <c r="AH320" s="196"/>
      <c r="AI320" s="196"/>
      <c r="AJ320" s="421"/>
      <c r="AK320" s="398"/>
      <c r="AL320" s="398"/>
      <c r="AM320" s="398"/>
      <c r="AN320" s="416"/>
      <c r="AO320" s="416"/>
      <c r="AP320" s="416"/>
      <c r="AQ320" s="416"/>
      <c r="AR320" s="416"/>
      <c r="AS320" s="416"/>
      <c r="AT320" s="408"/>
      <c r="AU320" s="408"/>
      <c r="AV320" s="408"/>
      <c r="AW320" s="405"/>
      <c r="AX320" s="405"/>
      <c r="AY320" s="354"/>
      <c r="AZ320" s="305"/>
      <c r="BA320" s="305"/>
    </row>
    <row r="321" spans="1:53" s="118" customFormat="1" ht="12" customHeight="1" x14ac:dyDescent="0.35">
      <c r="A321" s="78"/>
      <c r="B321" s="559"/>
      <c r="C321" s="559"/>
      <c r="D321" s="559"/>
      <c r="E321" s="559"/>
      <c r="F321" s="559"/>
      <c r="G321" s="559" t="str">
        <f t="shared" si="46"/>
        <v>Service non renseigné</v>
      </c>
      <c r="H321" s="559"/>
      <c r="I321" s="559"/>
      <c r="J321" s="559"/>
      <c r="K321" s="559"/>
      <c r="L321" s="195">
        <f t="shared" si="45"/>
        <v>2</v>
      </c>
      <c r="M321" s="195">
        <f>COUNTIF('6 - Services_Unités de soins'!$K$45:$K$46,M$288)</f>
        <v>0</v>
      </c>
      <c r="N321" s="195">
        <f>COUNTIF('6 - Services_Unités de soins'!$K$45:$K$46,N$288)</f>
        <v>0</v>
      </c>
      <c r="O321" s="195">
        <f>COUNTIF('6 - Services_Unités de soins'!$K$45:$K$46,O$288)</f>
        <v>0</v>
      </c>
      <c r="P321" s="195">
        <f>COUNTIF('6 - Services_Unités de soins'!$K$45:$K$46,P$288)</f>
        <v>0</v>
      </c>
      <c r="Q321" s="195">
        <f t="shared" si="31"/>
        <v>2</v>
      </c>
      <c r="R321" s="595" t="str">
        <f>IF($K$305=0,"NC",(M321+(O321*0.5))/(L321-P321))</f>
        <v>NC</v>
      </c>
      <c r="S321" s="595"/>
      <c r="T321" s="196"/>
      <c r="U321" s="196"/>
      <c r="V321" s="196"/>
      <c r="W321" s="196"/>
      <c r="X321" s="196"/>
      <c r="Y321" s="196"/>
      <c r="Z321" s="196"/>
      <c r="AA321" s="196"/>
      <c r="AB321" s="196"/>
      <c r="AC321" s="196"/>
      <c r="AD321" s="196"/>
      <c r="AE321" s="196"/>
      <c r="AF321" s="196"/>
      <c r="AG321" s="196"/>
      <c r="AH321" s="196"/>
      <c r="AI321" s="196"/>
      <c r="AJ321" s="421"/>
      <c r="AK321" s="398"/>
      <c r="AL321" s="398"/>
      <c r="AM321" s="398"/>
      <c r="AN321" s="416"/>
      <c r="AO321" s="416"/>
      <c r="AP321" s="416"/>
      <c r="AQ321" s="416"/>
      <c r="AR321" s="416"/>
      <c r="AS321" s="416"/>
      <c r="AT321" s="408"/>
      <c r="AU321" s="408"/>
      <c r="AV321" s="408"/>
      <c r="AW321" s="405"/>
      <c r="AX321" s="405"/>
      <c r="AY321" s="354"/>
      <c r="AZ321" s="305"/>
      <c r="BA321" s="305"/>
    </row>
    <row r="322" spans="1:53" s="118" customFormat="1" ht="12" customHeight="1" x14ac:dyDescent="0.35">
      <c r="A322" s="78"/>
      <c r="B322" s="559"/>
      <c r="C322" s="559"/>
      <c r="D322" s="559"/>
      <c r="E322" s="559"/>
      <c r="F322" s="559"/>
      <c r="G322" s="559" t="str">
        <f t="shared" si="46"/>
        <v>Service non renseigné</v>
      </c>
      <c r="H322" s="559"/>
      <c r="I322" s="559"/>
      <c r="J322" s="559"/>
      <c r="K322" s="559"/>
      <c r="L322" s="195">
        <f t="shared" si="45"/>
        <v>2</v>
      </c>
      <c r="M322" s="195">
        <f>COUNTIF('6 - Services_Unités de soins'!$L$45:$L46,M$288)</f>
        <v>0</v>
      </c>
      <c r="N322" s="195">
        <f>COUNTIF('6 - Services_Unités de soins'!$L$45:$L46,N$288)</f>
        <v>0</v>
      </c>
      <c r="O322" s="195">
        <f>COUNTIF('6 - Services_Unités de soins'!$L$45:$L46,O$288)</f>
        <v>0</v>
      </c>
      <c r="P322" s="195">
        <f>COUNTIF('6 - Services_Unités de soins'!$L$45:$L46,P$288)</f>
        <v>0</v>
      </c>
      <c r="Q322" s="195">
        <f t="shared" si="31"/>
        <v>2</v>
      </c>
      <c r="R322" s="595" t="str">
        <f>IF($K$306=0,"NC",(M322+(O322*0.5))/(L322-P322))</f>
        <v>NC</v>
      </c>
      <c r="S322" s="595"/>
      <c r="T322" s="196"/>
      <c r="U322" s="196"/>
      <c r="V322" s="196"/>
      <c r="W322" s="196"/>
      <c r="X322" s="196"/>
      <c r="Y322" s="196"/>
      <c r="Z322" s="196"/>
      <c r="AA322" s="196"/>
      <c r="AB322" s="196"/>
      <c r="AC322" s="196"/>
      <c r="AD322" s="196"/>
      <c r="AE322" s="196"/>
      <c r="AF322" s="196"/>
      <c r="AG322" s="196"/>
      <c r="AH322" s="196"/>
      <c r="AI322" s="196"/>
      <c r="AJ322" s="421"/>
      <c r="AK322" s="398"/>
      <c r="AL322" s="398"/>
      <c r="AM322" s="398"/>
      <c r="AN322" s="416"/>
      <c r="AO322" s="416"/>
      <c r="AP322" s="416"/>
      <c r="AQ322" s="416"/>
      <c r="AR322" s="416"/>
      <c r="AS322" s="416"/>
      <c r="AT322" s="408"/>
      <c r="AU322" s="408"/>
      <c r="AV322" s="408"/>
      <c r="AW322" s="405"/>
      <c r="AX322" s="405"/>
      <c r="AY322" s="354"/>
      <c r="AZ322" s="305"/>
      <c r="BA322" s="305"/>
    </row>
    <row r="323" spans="1:53" s="118" customFormat="1" ht="12" customHeight="1" x14ac:dyDescent="0.35">
      <c r="A323" s="78"/>
      <c r="B323" s="559"/>
      <c r="C323" s="559"/>
      <c r="D323" s="559"/>
      <c r="E323" s="559"/>
      <c r="F323" s="559"/>
      <c r="G323" s="559" t="str">
        <f t="shared" si="46"/>
        <v>Service non renseigné</v>
      </c>
      <c r="H323" s="559"/>
      <c r="I323" s="559"/>
      <c r="J323" s="559"/>
      <c r="K323" s="559"/>
      <c r="L323" s="195">
        <f t="shared" si="45"/>
        <v>2</v>
      </c>
      <c r="M323" s="195">
        <f>COUNTIF('6 - Services_Unités de soins'!$M$45:$M$46,M$288)</f>
        <v>0</v>
      </c>
      <c r="N323" s="195">
        <f>COUNTIF('6 - Services_Unités de soins'!$M$45:$M$46,N$288)</f>
        <v>0</v>
      </c>
      <c r="O323" s="195">
        <f>COUNTIF('6 - Services_Unités de soins'!$M$45:$M$46,O$288)</f>
        <v>0</v>
      </c>
      <c r="P323" s="195">
        <f>COUNTIF('6 - Services_Unités de soins'!$M$45:$M$46,P$288)</f>
        <v>0</v>
      </c>
      <c r="Q323" s="195">
        <f t="shared" si="31"/>
        <v>2</v>
      </c>
      <c r="R323" s="595" t="str">
        <f>IF($K$307=0,"NC",(M323+(O323*0.5))/(L323-P323))</f>
        <v>NC</v>
      </c>
      <c r="S323" s="595"/>
      <c r="T323" s="196"/>
      <c r="U323" s="196"/>
      <c r="V323" s="196"/>
      <c r="W323" s="196"/>
      <c r="X323" s="196"/>
      <c r="Y323" s="196"/>
      <c r="Z323" s="196"/>
      <c r="AA323" s="196"/>
      <c r="AB323" s="196"/>
      <c r="AC323" s="196"/>
      <c r="AD323" s="196"/>
      <c r="AE323" s="196"/>
      <c r="AF323" s="196"/>
      <c r="AG323" s="196"/>
      <c r="AH323" s="196"/>
      <c r="AI323" s="196"/>
      <c r="AJ323" s="421"/>
      <c r="AK323" s="398"/>
      <c r="AL323" s="398"/>
      <c r="AM323" s="398"/>
      <c r="AN323" s="416"/>
      <c r="AO323" s="416"/>
      <c r="AP323" s="416"/>
      <c r="AQ323" s="416"/>
      <c r="AR323" s="416"/>
      <c r="AS323" s="416"/>
      <c r="AT323" s="408"/>
      <c r="AU323" s="408"/>
      <c r="AV323" s="408"/>
      <c r="AW323" s="405"/>
      <c r="AX323" s="405"/>
      <c r="AY323" s="354"/>
      <c r="AZ323" s="305"/>
      <c r="BA323" s="305"/>
    </row>
    <row r="324" spans="1:53" s="118" customFormat="1" ht="12" customHeight="1" x14ac:dyDescent="0.35">
      <c r="A324" s="78"/>
      <c r="B324" s="559" t="s">
        <v>5</v>
      </c>
      <c r="C324" s="559"/>
      <c r="D324" s="559"/>
      <c r="E324" s="559"/>
      <c r="F324" s="559"/>
      <c r="G324" s="559" t="str">
        <f t="shared" si="46"/>
        <v>Service non renseigné</v>
      </c>
      <c r="H324" s="559"/>
      <c r="I324" s="559"/>
      <c r="J324" s="559"/>
      <c r="K324" s="559"/>
      <c r="L324" s="195">
        <f t="shared" si="45"/>
        <v>11</v>
      </c>
      <c r="M324" s="195">
        <f>COUNTIF('6 - Services_Unités de soins'!$J$48:$J$58,M$288)</f>
        <v>0</v>
      </c>
      <c r="N324" s="195">
        <f>COUNTIF('6 - Services_Unités de soins'!$J$48:$J$58,N$288)</f>
        <v>0</v>
      </c>
      <c r="O324" s="195">
        <f>COUNTIF('6 - Services_Unités de soins'!$J$48:$J$58,O$288)</f>
        <v>0</v>
      </c>
      <c r="P324" s="195">
        <f>COUNTIF('6 - Services_Unités de soins'!$J$48:$J$58,P$288)</f>
        <v>0</v>
      </c>
      <c r="Q324" s="195">
        <f t="shared" si="31"/>
        <v>11</v>
      </c>
      <c r="R324" s="595" t="str">
        <f>IF($K$304=0,"NC",(M324+(O324*0.5))/(L324-P324))</f>
        <v>NC</v>
      </c>
      <c r="S324" s="595"/>
      <c r="T324" s="196"/>
      <c r="U324" s="196"/>
      <c r="V324" s="196"/>
      <c r="W324" s="196"/>
      <c r="X324" s="196"/>
      <c r="Y324" s="196"/>
      <c r="Z324" s="196"/>
      <c r="AA324" s="196"/>
      <c r="AB324" s="196"/>
      <c r="AC324" s="196"/>
      <c r="AD324" s="196"/>
      <c r="AE324" s="196"/>
      <c r="AF324" s="196"/>
      <c r="AG324" s="196"/>
      <c r="AH324" s="196"/>
      <c r="AI324" s="196"/>
      <c r="AJ324" s="421"/>
      <c r="AK324" s="398"/>
      <c r="AL324" s="398"/>
      <c r="AM324" s="398"/>
      <c r="AN324" s="398"/>
      <c r="AO324" s="398"/>
      <c r="AP324" s="398"/>
      <c r="AQ324" s="398"/>
      <c r="AR324" s="416"/>
      <c r="AS324" s="416"/>
      <c r="AT324" s="408"/>
      <c r="AU324" s="408"/>
      <c r="AV324" s="408"/>
      <c r="AW324" s="405"/>
      <c r="AX324" s="405"/>
      <c r="AY324" s="354"/>
      <c r="AZ324" s="305"/>
      <c r="BA324" s="305"/>
    </row>
    <row r="325" spans="1:53" s="118" customFormat="1" ht="12" customHeight="1" x14ac:dyDescent="0.35">
      <c r="A325" s="78"/>
      <c r="B325" s="559"/>
      <c r="C325" s="559"/>
      <c r="D325" s="559"/>
      <c r="E325" s="559"/>
      <c r="F325" s="559"/>
      <c r="G325" s="559" t="str">
        <f t="shared" si="46"/>
        <v>Service non renseigné</v>
      </c>
      <c r="H325" s="559"/>
      <c r="I325" s="559"/>
      <c r="J325" s="559"/>
      <c r="K325" s="559"/>
      <c r="L325" s="195">
        <f t="shared" si="45"/>
        <v>11</v>
      </c>
      <c r="M325" s="195">
        <f>COUNTIF('6 - Services_Unités de soins'!$K$48:$K$58,M$288)</f>
        <v>0</v>
      </c>
      <c r="N325" s="195">
        <f>COUNTIF('6 - Services_Unités de soins'!$K$48:$K$58,N$288)</f>
        <v>0</v>
      </c>
      <c r="O325" s="195">
        <f>COUNTIF('6 - Services_Unités de soins'!$K$48:$K$58,O$288)</f>
        <v>0</v>
      </c>
      <c r="P325" s="195">
        <f>COUNTIF('6 - Services_Unités de soins'!$K$48:$K$58,P$288)</f>
        <v>0</v>
      </c>
      <c r="Q325" s="195">
        <f t="shared" si="31"/>
        <v>11</v>
      </c>
      <c r="R325" s="595" t="str">
        <f>IF($K$305=0,"NC",(M325+(O325*0.5))/(L325-P325))</f>
        <v>NC</v>
      </c>
      <c r="S325" s="595"/>
      <c r="T325" s="196"/>
      <c r="U325" s="196"/>
      <c r="V325" s="196"/>
      <c r="W325" s="196"/>
      <c r="X325" s="196"/>
      <c r="Y325" s="196"/>
      <c r="Z325" s="196"/>
      <c r="AA325" s="196"/>
      <c r="AB325" s="196"/>
      <c r="AC325" s="196"/>
      <c r="AD325" s="196"/>
      <c r="AE325" s="196"/>
      <c r="AF325" s="196"/>
      <c r="AG325" s="196"/>
      <c r="AH325" s="196"/>
      <c r="AI325" s="196"/>
      <c r="AJ325" s="421"/>
      <c r="AK325" s="398"/>
      <c r="AL325" s="398"/>
      <c r="AM325" s="398"/>
      <c r="AN325" s="398"/>
      <c r="AO325" s="398"/>
      <c r="AP325" s="398"/>
      <c r="AQ325" s="398"/>
      <c r="AR325" s="416"/>
      <c r="AS325" s="416"/>
      <c r="AT325" s="408"/>
      <c r="AU325" s="408"/>
      <c r="AV325" s="408"/>
      <c r="AW325" s="405"/>
      <c r="AX325" s="405"/>
      <c r="AY325" s="354"/>
      <c r="AZ325" s="305"/>
      <c r="BA325" s="305"/>
    </row>
    <row r="326" spans="1:53" s="118" customFormat="1" ht="12" customHeight="1" x14ac:dyDescent="0.35">
      <c r="A326" s="78"/>
      <c r="B326" s="559"/>
      <c r="C326" s="559"/>
      <c r="D326" s="559"/>
      <c r="E326" s="559"/>
      <c r="F326" s="559"/>
      <c r="G326" s="559" t="str">
        <f t="shared" si="46"/>
        <v>Service non renseigné</v>
      </c>
      <c r="H326" s="559"/>
      <c r="I326" s="559"/>
      <c r="J326" s="559"/>
      <c r="K326" s="559"/>
      <c r="L326" s="195">
        <f t="shared" si="45"/>
        <v>11</v>
      </c>
      <c r="M326" s="195">
        <f>COUNTIF('6 - Services_Unités de soins'!$L$48:$L58,M$288)</f>
        <v>0</v>
      </c>
      <c r="N326" s="195">
        <f>COUNTIF('6 - Services_Unités de soins'!$L$48:$L58,N$288)</f>
        <v>0</v>
      </c>
      <c r="O326" s="195">
        <f>COUNTIF('6 - Services_Unités de soins'!$L$48:$L58,O$288)</f>
        <v>0</v>
      </c>
      <c r="P326" s="195">
        <f>COUNTIF('6 - Services_Unités de soins'!$L$48:$L58,P$288)</f>
        <v>0</v>
      </c>
      <c r="Q326" s="195">
        <f t="shared" si="31"/>
        <v>11</v>
      </c>
      <c r="R326" s="595" t="str">
        <f>IF($K$306=0,"NC",(M326+(O326*0.5))/(L326-P326))</f>
        <v>NC</v>
      </c>
      <c r="S326" s="595"/>
      <c r="T326" s="196"/>
      <c r="U326" s="196"/>
      <c r="V326" s="196"/>
      <c r="W326" s="196"/>
      <c r="X326" s="196"/>
      <c r="Y326" s="196"/>
      <c r="Z326" s="196"/>
      <c r="AA326" s="196"/>
      <c r="AB326" s="196"/>
      <c r="AC326" s="196"/>
      <c r="AD326" s="196"/>
      <c r="AE326" s="196"/>
      <c r="AF326" s="196"/>
      <c r="AG326" s="196"/>
      <c r="AH326" s="196"/>
      <c r="AI326" s="196"/>
      <c r="AJ326" s="421"/>
      <c r="AK326" s="398"/>
      <c r="AL326" s="398"/>
      <c r="AM326" s="398"/>
      <c r="AN326" s="398"/>
      <c r="AO326" s="398"/>
      <c r="AP326" s="398"/>
      <c r="AQ326" s="398"/>
      <c r="AR326" s="416"/>
      <c r="AS326" s="416"/>
      <c r="AT326" s="408"/>
      <c r="AU326" s="408"/>
      <c r="AV326" s="408"/>
      <c r="AW326" s="405"/>
      <c r="AX326" s="405"/>
      <c r="AY326" s="354"/>
      <c r="AZ326" s="305"/>
      <c r="BA326" s="305"/>
    </row>
    <row r="327" spans="1:53" s="118" customFormat="1" ht="12" customHeight="1" x14ac:dyDescent="0.35">
      <c r="A327" s="78"/>
      <c r="B327" s="559"/>
      <c r="C327" s="559"/>
      <c r="D327" s="559"/>
      <c r="E327" s="559"/>
      <c r="F327" s="559"/>
      <c r="G327" s="559" t="str">
        <f t="shared" si="46"/>
        <v>Service non renseigné</v>
      </c>
      <c r="H327" s="559"/>
      <c r="I327" s="559"/>
      <c r="J327" s="559"/>
      <c r="K327" s="559"/>
      <c r="L327" s="195">
        <f t="shared" si="45"/>
        <v>11</v>
      </c>
      <c r="M327" s="195">
        <f>COUNTIF('6 - Services_Unités de soins'!$M$48:$M$58,M$288)</f>
        <v>0</v>
      </c>
      <c r="N327" s="195">
        <f>COUNTIF('6 - Services_Unités de soins'!$M$48:$M$58,N$288)</f>
        <v>0</v>
      </c>
      <c r="O327" s="195">
        <f>COUNTIF('6 - Services_Unités de soins'!$M$48:$M$58,O$288)</f>
        <v>0</v>
      </c>
      <c r="P327" s="195">
        <f>COUNTIF('6 - Services_Unités de soins'!$M$48:$M$58,P$288)</f>
        <v>0</v>
      </c>
      <c r="Q327" s="195">
        <f t="shared" si="31"/>
        <v>11</v>
      </c>
      <c r="R327" s="595" t="str">
        <f>IF($K$307=0,"NC",(M327+(O327*0.5))/(L327-P327))</f>
        <v>NC</v>
      </c>
      <c r="S327" s="595"/>
      <c r="T327" s="196"/>
      <c r="U327" s="196"/>
      <c r="V327" s="196"/>
      <c r="W327" s="196"/>
      <c r="X327" s="196"/>
      <c r="Y327" s="196"/>
      <c r="Z327" s="196"/>
      <c r="AA327" s="196"/>
      <c r="AB327" s="196"/>
      <c r="AC327" s="196"/>
      <c r="AD327" s="196"/>
      <c r="AE327" s="196"/>
      <c r="AF327" s="196"/>
      <c r="AG327" s="196"/>
      <c r="AH327" s="196"/>
      <c r="AI327" s="196"/>
      <c r="AJ327" s="421"/>
      <c r="AK327" s="398"/>
      <c r="AL327" s="398"/>
      <c r="AM327" s="398"/>
      <c r="AN327" s="398"/>
      <c r="AO327" s="398"/>
      <c r="AP327" s="398"/>
      <c r="AQ327" s="398"/>
      <c r="AR327" s="416"/>
      <c r="AS327" s="416"/>
      <c r="AT327" s="408"/>
      <c r="AU327" s="408"/>
      <c r="AV327" s="408"/>
      <c r="AW327" s="405"/>
      <c r="AX327" s="405"/>
      <c r="AY327" s="354"/>
      <c r="AZ327" s="305"/>
      <c r="BA327" s="305"/>
    </row>
    <row r="328" spans="1:53" s="118" customFormat="1" ht="2.25" customHeight="1" thickBot="1" x14ac:dyDescent="0.4">
      <c r="A328" s="78"/>
      <c r="B328" s="78"/>
      <c r="C328" s="78"/>
      <c r="D328" s="78"/>
      <c r="E328" s="78"/>
      <c r="F328" s="78"/>
      <c r="G328" s="78"/>
      <c r="H328" s="78"/>
      <c r="I328" s="78"/>
      <c r="J328" s="78"/>
      <c r="K328" s="78"/>
      <c r="L328" s="78"/>
      <c r="M328" s="78"/>
      <c r="N328" s="78"/>
      <c r="O328" s="78"/>
      <c r="P328" s="78"/>
      <c r="Q328" s="78"/>
      <c r="R328" s="78"/>
      <c r="S328" s="78"/>
      <c r="T328" s="196"/>
      <c r="U328" s="196"/>
      <c r="V328" s="196"/>
      <c r="W328" s="196"/>
      <c r="X328" s="196"/>
      <c r="Y328" s="196"/>
      <c r="Z328" s="196"/>
      <c r="AA328" s="196"/>
      <c r="AB328" s="196"/>
      <c r="AC328" s="196"/>
      <c r="AD328" s="196"/>
      <c r="AE328" s="196"/>
      <c r="AF328" s="196"/>
      <c r="AG328" s="196"/>
      <c r="AH328" s="196"/>
      <c r="AI328" s="196"/>
      <c r="AJ328" s="421"/>
      <c r="AK328" s="398"/>
      <c r="AL328" s="398"/>
      <c r="AM328" s="398"/>
      <c r="AN328" s="398"/>
      <c r="AO328" s="398"/>
      <c r="AP328" s="398"/>
      <c r="AQ328" s="398"/>
      <c r="AR328" s="416"/>
      <c r="AS328" s="416"/>
      <c r="AT328" s="408"/>
      <c r="AU328" s="408"/>
      <c r="AV328" s="408"/>
      <c r="AW328" s="405"/>
      <c r="AX328" s="405"/>
      <c r="AY328" s="354"/>
      <c r="AZ328" s="305"/>
      <c r="BA328" s="305"/>
    </row>
    <row r="329" spans="1:53" s="118" customFormat="1" ht="18.75" customHeight="1" thickBot="1" x14ac:dyDescent="0.4">
      <c r="A329" s="78"/>
      <c r="B329" s="564" t="s">
        <v>110</v>
      </c>
      <c r="C329" s="564"/>
      <c r="D329" s="564"/>
      <c r="E329" s="564"/>
      <c r="F329" s="564"/>
      <c r="G329" s="564"/>
      <c r="H329" s="564"/>
      <c r="I329" s="564"/>
      <c r="J329" s="564"/>
      <c r="K329" s="564"/>
      <c r="L329" s="193">
        <f>L434</f>
        <v>49</v>
      </c>
      <c r="M329" s="193">
        <f>M303+M299+M291</f>
        <v>0</v>
      </c>
      <c r="N329" s="193">
        <f t="shared" ref="N329:O329" si="47">N303+N299+N291</f>
        <v>0</v>
      </c>
      <c r="O329" s="193">
        <f t="shared" si="47"/>
        <v>0</v>
      </c>
      <c r="P329" s="193">
        <f>P303+P299+P291</f>
        <v>0</v>
      </c>
      <c r="Q329" s="193">
        <f>Q303+Q299+Q291</f>
        <v>49</v>
      </c>
      <c r="R329" s="606">
        <f>(M329+(O329*0.5))/(L329-P329)</f>
        <v>0</v>
      </c>
      <c r="S329" s="607"/>
      <c r="T329" s="78"/>
      <c r="U329" s="78"/>
      <c r="V329" s="78"/>
      <c r="W329" s="78"/>
      <c r="X329" s="78"/>
      <c r="Y329" s="78"/>
      <c r="Z329" s="78"/>
      <c r="AA329" s="78"/>
      <c r="AB329" s="78"/>
      <c r="AC329" s="78"/>
      <c r="AD329" s="78"/>
      <c r="AE329" s="78"/>
      <c r="AF329" s="78"/>
      <c r="AG329" s="78"/>
      <c r="AH329" s="78"/>
      <c r="AI329" s="78"/>
      <c r="AJ329" s="243"/>
      <c r="AK329" s="398"/>
      <c r="AL329" s="398"/>
      <c r="AM329" s="398"/>
      <c r="AN329" s="398"/>
      <c r="AO329" s="398"/>
      <c r="AP329" s="398"/>
      <c r="AQ329" s="398"/>
      <c r="AR329" s="416"/>
      <c r="AS329" s="416"/>
      <c r="AT329" s="408"/>
      <c r="AU329" s="408"/>
      <c r="AV329" s="408"/>
      <c r="AW329" s="405"/>
      <c r="AX329" s="405"/>
      <c r="AY329" s="354"/>
      <c r="AZ329" s="305"/>
      <c r="BA329" s="305"/>
    </row>
    <row r="330" spans="1:53" s="118" customFormat="1" ht="17.25" customHeight="1" x14ac:dyDescent="0.35">
      <c r="A330" s="78"/>
      <c r="M330" s="346"/>
      <c r="T330" s="78"/>
      <c r="U330" s="78"/>
      <c r="V330" s="78"/>
      <c r="W330" s="78"/>
      <c r="X330" s="78"/>
      <c r="Y330" s="78"/>
      <c r="Z330" s="78"/>
      <c r="AA330" s="78"/>
      <c r="AB330" s="78"/>
      <c r="AC330" s="78"/>
      <c r="AD330" s="78"/>
      <c r="AE330" s="78"/>
      <c r="AF330" s="78"/>
      <c r="AG330" s="78"/>
      <c r="AH330" s="78"/>
      <c r="AI330" s="78"/>
      <c r="AJ330" s="243"/>
      <c r="AK330" s="408"/>
      <c r="AL330" s="408"/>
      <c r="AM330" s="398"/>
      <c r="AN330" s="398"/>
      <c r="AO330" s="398"/>
      <c r="AP330" s="398"/>
      <c r="AQ330" s="398"/>
      <c r="AR330" s="398"/>
      <c r="AS330" s="398"/>
      <c r="AT330" s="408"/>
      <c r="AU330" s="408"/>
      <c r="AV330" s="408"/>
      <c r="AW330" s="405"/>
      <c r="AX330" s="405"/>
      <c r="AY330" s="354"/>
      <c r="AZ330" s="305"/>
      <c r="BA330" s="305"/>
    </row>
    <row r="331" spans="1:53" ht="36" x14ac:dyDescent="0.25">
      <c r="B331" s="549" t="str">
        <f>E43</f>
        <v>Évaluation des critères obligatoires - table détaillée</v>
      </c>
      <c r="C331" s="549"/>
      <c r="D331" s="549"/>
      <c r="E331" s="549"/>
      <c r="F331" s="549"/>
      <c r="G331" s="549"/>
      <c r="H331" s="549"/>
      <c r="I331" s="549"/>
      <c r="J331" s="549"/>
      <c r="K331" s="549"/>
      <c r="L331" s="549"/>
      <c r="M331" s="549"/>
      <c r="N331" s="549"/>
      <c r="O331" s="549"/>
      <c r="P331" s="549"/>
      <c r="Q331" s="549"/>
      <c r="R331" s="549"/>
      <c r="S331" s="549"/>
      <c r="T331" s="172"/>
      <c r="U331" s="172"/>
      <c r="V331" s="172"/>
      <c r="W331" s="172"/>
      <c r="X331" s="172"/>
      <c r="Y331" s="172"/>
      <c r="Z331" s="172"/>
      <c r="AA331" s="172"/>
      <c r="AB331" s="172"/>
      <c r="AC331" s="172"/>
      <c r="AD331" s="172"/>
      <c r="AE331" s="172"/>
      <c r="AF331" s="172"/>
      <c r="AG331" s="172"/>
      <c r="AH331" s="172"/>
      <c r="AI331" s="172"/>
      <c r="AJ331" s="414"/>
    </row>
    <row r="332" spans="1:53" s="118" customFormat="1" ht="8.25" customHeight="1" x14ac:dyDescent="0.35">
      <c r="A332" s="78"/>
      <c r="T332" s="78"/>
      <c r="U332" s="78"/>
      <c r="V332" s="78"/>
      <c r="W332" s="78"/>
      <c r="X332" s="78"/>
      <c r="Y332" s="78"/>
      <c r="Z332" s="78"/>
      <c r="AA332" s="78"/>
      <c r="AB332" s="78"/>
      <c r="AC332" s="78"/>
      <c r="AD332" s="78"/>
      <c r="AE332" s="78"/>
      <c r="AF332" s="78"/>
      <c r="AG332" s="78"/>
      <c r="AH332" s="78"/>
      <c r="AI332" s="78"/>
      <c r="AJ332" s="243"/>
      <c r="AK332" s="398"/>
      <c r="AL332" s="398"/>
      <c r="AM332" s="398"/>
      <c r="AN332" s="398"/>
      <c r="AO332" s="416"/>
      <c r="AP332" s="398"/>
      <c r="AQ332" s="398"/>
      <c r="AR332" s="398"/>
      <c r="AS332" s="398"/>
      <c r="AT332" s="408"/>
      <c r="AU332" s="408"/>
      <c r="AV332" s="408"/>
      <c r="AW332" s="405"/>
      <c r="AX332" s="405"/>
      <c r="AY332" s="354"/>
      <c r="AZ332" s="305"/>
      <c r="BA332" s="305"/>
    </row>
    <row r="333" spans="1:53" s="118" customFormat="1" ht="15" customHeight="1" x14ac:dyDescent="0.35">
      <c r="A333" s="78"/>
      <c r="B333" s="562" t="s">
        <v>358</v>
      </c>
      <c r="C333" s="563"/>
      <c r="D333" s="563"/>
      <c r="E333" s="563"/>
      <c r="F333" s="563"/>
      <c r="G333" s="563"/>
      <c r="H333" s="563"/>
      <c r="I333" s="563"/>
      <c r="J333" s="563"/>
      <c r="K333" s="563"/>
      <c r="L333" s="573" t="s">
        <v>129</v>
      </c>
      <c r="M333" s="573"/>
      <c r="N333" s="573"/>
      <c r="O333" s="573"/>
      <c r="P333" s="573"/>
      <c r="Q333" s="573"/>
      <c r="R333" s="573"/>
      <c r="S333" s="573"/>
      <c r="T333" s="78"/>
      <c r="U333" s="78"/>
      <c r="V333" s="78"/>
      <c r="W333" s="78"/>
      <c r="X333" s="78"/>
      <c r="Y333" s="78"/>
      <c r="Z333" s="78"/>
      <c r="AA333" s="78"/>
      <c r="AB333" s="78"/>
      <c r="AC333" s="78"/>
      <c r="AD333" s="78"/>
      <c r="AE333" s="78"/>
      <c r="AF333" s="78"/>
      <c r="AG333" s="78"/>
      <c r="AH333" s="78"/>
      <c r="AI333" s="78"/>
      <c r="AJ333" s="243"/>
      <c r="AK333" s="398"/>
      <c r="AL333" s="398"/>
      <c r="AM333" s="398"/>
      <c r="AN333" s="416"/>
      <c r="AO333" s="416"/>
      <c r="AP333" s="416"/>
      <c r="AQ333" s="416"/>
      <c r="AR333" s="398"/>
      <c r="AS333" s="398"/>
      <c r="AT333" s="408"/>
      <c r="AU333" s="408"/>
      <c r="AV333" s="408"/>
      <c r="AW333" s="405"/>
      <c r="AX333" s="405"/>
      <c r="AY333" s="354"/>
      <c r="AZ333" s="305"/>
      <c r="BA333" s="305"/>
    </row>
    <row r="334" spans="1:53" s="118" customFormat="1" ht="15" customHeight="1" x14ac:dyDescent="0.35">
      <c r="A334" s="78"/>
      <c r="B334" s="563"/>
      <c r="C334" s="563"/>
      <c r="D334" s="563"/>
      <c r="E334" s="563"/>
      <c r="F334" s="563"/>
      <c r="G334" s="563"/>
      <c r="H334" s="563"/>
      <c r="I334" s="563"/>
      <c r="J334" s="563"/>
      <c r="K334" s="563"/>
      <c r="L334" s="577" t="s">
        <v>388</v>
      </c>
      <c r="M334" s="576" t="s">
        <v>111</v>
      </c>
      <c r="N334" s="576"/>
      <c r="O334" s="576"/>
      <c r="P334" s="576"/>
      <c r="Q334" s="576"/>
      <c r="R334" s="554" t="str">
        <f>+R287</f>
        <v>Évaluation</v>
      </c>
      <c r="S334" s="554"/>
      <c r="T334" s="78"/>
      <c r="U334" s="78"/>
      <c r="V334" s="78"/>
      <c r="W334" s="78"/>
      <c r="X334" s="78"/>
      <c r="Y334" s="78"/>
      <c r="Z334" s="78"/>
      <c r="AA334" s="78"/>
      <c r="AB334" s="78"/>
      <c r="AC334" s="78"/>
      <c r="AD334" s="78"/>
      <c r="AE334" s="78"/>
      <c r="AF334" s="78"/>
      <c r="AG334" s="78"/>
      <c r="AH334" s="78"/>
      <c r="AI334" s="78"/>
      <c r="AJ334" s="243"/>
      <c r="AK334" s="398"/>
      <c r="AL334" s="398"/>
      <c r="AM334" s="398"/>
      <c r="AN334" s="416"/>
      <c r="AO334" s="416"/>
      <c r="AP334" s="416"/>
      <c r="AQ334" s="416"/>
      <c r="AR334" s="398"/>
      <c r="AS334" s="398"/>
      <c r="AT334" s="408"/>
      <c r="AU334" s="408"/>
      <c r="AV334" s="408"/>
      <c r="AW334" s="405"/>
      <c r="AX334" s="405"/>
      <c r="AY334" s="354"/>
      <c r="AZ334" s="305"/>
      <c r="BA334" s="305"/>
    </row>
    <row r="335" spans="1:53" s="118" customFormat="1" ht="39" customHeight="1" x14ac:dyDescent="0.35">
      <c r="A335" s="78"/>
      <c r="B335" s="563"/>
      <c r="C335" s="563"/>
      <c r="D335" s="563"/>
      <c r="E335" s="563"/>
      <c r="F335" s="563"/>
      <c r="G335" s="563"/>
      <c r="H335" s="563"/>
      <c r="I335" s="563"/>
      <c r="J335" s="563"/>
      <c r="K335" s="563"/>
      <c r="L335" s="577" t="s">
        <v>112</v>
      </c>
      <c r="M335" s="554" t="s">
        <v>123</v>
      </c>
      <c r="N335" s="554" t="s">
        <v>124</v>
      </c>
      <c r="O335" s="554" t="s">
        <v>125</v>
      </c>
      <c r="P335" s="554" t="s">
        <v>126</v>
      </c>
      <c r="Q335" s="555" t="s">
        <v>137</v>
      </c>
      <c r="R335" s="554"/>
      <c r="S335" s="554"/>
      <c r="T335" s="78"/>
      <c r="U335" s="78"/>
      <c r="V335" s="78"/>
      <c r="W335" s="78"/>
      <c r="X335" s="78"/>
      <c r="Y335" s="78"/>
      <c r="Z335" s="78"/>
      <c r="AA335" s="78"/>
      <c r="AB335" s="78"/>
      <c r="AC335" s="78"/>
      <c r="AD335" s="78"/>
      <c r="AE335" s="78"/>
      <c r="AF335" s="78"/>
      <c r="AG335" s="78"/>
      <c r="AH335" s="78"/>
      <c r="AI335" s="78"/>
      <c r="AJ335" s="243"/>
      <c r="AK335" s="398"/>
      <c r="AL335" s="398"/>
      <c r="AM335" s="398"/>
      <c r="AN335" s="416"/>
      <c r="AO335" s="416"/>
      <c r="AP335" s="416"/>
      <c r="AQ335" s="416"/>
      <c r="AR335" s="398"/>
      <c r="AS335" s="398"/>
      <c r="AT335" s="408"/>
      <c r="AU335" s="408"/>
      <c r="AV335" s="408"/>
      <c r="AW335" s="405"/>
      <c r="AX335" s="405"/>
      <c r="AY335" s="354"/>
      <c r="AZ335" s="305"/>
      <c r="BA335" s="305"/>
    </row>
    <row r="336" spans="1:53" s="118" customFormat="1" ht="39" customHeight="1" x14ac:dyDescent="0.35">
      <c r="A336" s="78"/>
      <c r="B336" s="563"/>
      <c r="C336" s="563"/>
      <c r="D336" s="563"/>
      <c r="E336" s="563"/>
      <c r="F336" s="563"/>
      <c r="G336" s="563"/>
      <c r="H336" s="563"/>
      <c r="I336" s="563"/>
      <c r="J336" s="563"/>
      <c r="K336" s="563"/>
      <c r="L336" s="577"/>
      <c r="M336" s="554"/>
      <c r="N336" s="554"/>
      <c r="O336" s="554"/>
      <c r="P336" s="554"/>
      <c r="Q336" s="556"/>
      <c r="R336" s="554"/>
      <c r="S336" s="554"/>
      <c r="T336" s="78"/>
      <c r="U336" s="78"/>
      <c r="V336" s="78"/>
      <c r="W336" s="78"/>
      <c r="X336" s="78"/>
      <c r="Y336" s="78"/>
      <c r="Z336" s="78"/>
      <c r="AA336" s="78"/>
      <c r="AB336" s="78"/>
      <c r="AC336" s="78"/>
      <c r="AD336" s="78"/>
      <c r="AE336" s="78"/>
      <c r="AF336" s="78"/>
      <c r="AG336" s="78"/>
      <c r="AH336" s="78"/>
      <c r="AI336" s="78"/>
      <c r="AJ336" s="243"/>
      <c r="AK336" s="398"/>
      <c r="AL336" s="398"/>
      <c r="AM336" s="398"/>
      <c r="AN336" s="416"/>
      <c r="AO336" s="416"/>
      <c r="AP336" s="416"/>
      <c r="AQ336" s="416"/>
      <c r="AR336" s="398"/>
      <c r="AS336" s="398"/>
      <c r="AT336" s="408"/>
      <c r="AU336" s="408"/>
      <c r="AV336" s="408"/>
      <c r="AW336" s="405"/>
      <c r="AX336" s="405"/>
      <c r="AY336" s="354"/>
      <c r="AZ336" s="305"/>
      <c r="BA336" s="305"/>
    </row>
    <row r="337" spans="1:53" s="118" customFormat="1" ht="2.25" customHeight="1" thickBot="1" x14ac:dyDescent="0.4">
      <c r="A337" s="78"/>
      <c r="B337" s="78"/>
      <c r="C337" s="78"/>
      <c r="D337" s="78"/>
      <c r="E337" s="78"/>
      <c r="F337" s="78"/>
      <c r="G337" s="78"/>
      <c r="H337" s="78"/>
      <c r="I337" s="78"/>
      <c r="J337" s="78"/>
      <c r="K337" s="78"/>
      <c r="L337" s="78"/>
      <c r="M337" s="78"/>
      <c r="N337" s="78"/>
      <c r="O337" s="78"/>
      <c r="P337" s="78"/>
      <c r="Q337" s="78"/>
      <c r="R337" s="78"/>
      <c r="S337" s="78"/>
      <c r="T337" s="78"/>
      <c r="U337" s="78"/>
      <c r="V337" s="78"/>
      <c r="W337" s="78"/>
      <c r="X337" s="78"/>
      <c r="Y337" s="78"/>
      <c r="Z337" s="78"/>
      <c r="AA337" s="78"/>
      <c r="AB337" s="78"/>
      <c r="AC337" s="78"/>
      <c r="AD337" s="78"/>
      <c r="AE337" s="78"/>
      <c r="AF337" s="78"/>
      <c r="AG337" s="78"/>
      <c r="AH337" s="78"/>
      <c r="AI337" s="78"/>
      <c r="AJ337" s="243"/>
      <c r="AK337" s="398"/>
      <c r="AL337" s="398"/>
      <c r="AM337" s="398"/>
      <c r="AN337" s="416"/>
      <c r="AO337" s="416"/>
      <c r="AP337" s="416"/>
      <c r="AQ337" s="416"/>
      <c r="AR337" s="398"/>
      <c r="AS337" s="398"/>
      <c r="AT337" s="408"/>
      <c r="AU337" s="408"/>
      <c r="AV337" s="408"/>
      <c r="AW337" s="405"/>
      <c r="AX337" s="405"/>
      <c r="AY337" s="354"/>
      <c r="AZ337" s="305"/>
      <c r="BA337" s="305"/>
    </row>
    <row r="338" spans="1:53" s="118" customFormat="1" ht="18" customHeight="1" thickBot="1" x14ac:dyDescent="0.4">
      <c r="A338" s="78"/>
      <c r="B338" s="564" t="s">
        <v>10</v>
      </c>
      <c r="C338" s="564"/>
      <c r="D338" s="564"/>
      <c r="E338" s="564"/>
      <c r="F338" s="564"/>
      <c r="G338" s="564"/>
      <c r="H338" s="564"/>
      <c r="I338" s="564"/>
      <c r="J338" s="564"/>
      <c r="K338" s="564"/>
      <c r="L338" s="193">
        <f t="shared" ref="L338:L344" si="48">P403</f>
        <v>19</v>
      </c>
      <c r="M338" s="193">
        <f>SUM(M339:M344)</f>
        <v>0</v>
      </c>
      <c r="N338" s="193">
        <f t="shared" ref="N338" si="49">SUM(N339:N344)</f>
        <v>0</v>
      </c>
      <c r="O338" s="193">
        <f t="shared" ref="O338" si="50">SUM(O339:O344)</f>
        <v>0</v>
      </c>
      <c r="P338" s="193">
        <f>SUM(P339:P344)</f>
        <v>0</v>
      </c>
      <c r="Q338" s="194">
        <f>L338-SUM(M338:P338)</f>
        <v>19</v>
      </c>
      <c r="R338" s="606">
        <f>IFERROR((M338+(O338*0.5))/(L338-P338),"NC")</f>
        <v>0</v>
      </c>
      <c r="S338" s="607"/>
      <c r="T338" s="78"/>
      <c r="U338" s="78"/>
      <c r="V338" s="78"/>
      <c r="W338" s="78"/>
      <c r="X338" s="78"/>
      <c r="Y338" s="78"/>
      <c r="Z338" s="78"/>
      <c r="AA338" s="78"/>
      <c r="AB338" s="78"/>
      <c r="AC338" s="78"/>
      <c r="AD338" s="78"/>
      <c r="AE338" s="78"/>
      <c r="AF338" s="78"/>
      <c r="AG338" s="78"/>
      <c r="AH338" s="78"/>
      <c r="AI338" s="78"/>
      <c r="AJ338" s="243"/>
      <c r="AK338" s="398"/>
      <c r="AL338" s="398"/>
      <c r="AM338" s="398"/>
      <c r="AN338" s="416"/>
      <c r="AO338" s="416"/>
      <c r="AP338" s="416"/>
      <c r="AQ338" s="416"/>
      <c r="AR338" s="398"/>
      <c r="AS338" s="398"/>
      <c r="AT338" s="408"/>
      <c r="AU338" s="408"/>
      <c r="AV338" s="408"/>
      <c r="AW338" s="405"/>
      <c r="AX338" s="405"/>
      <c r="AY338" s="354"/>
      <c r="AZ338" s="305"/>
      <c r="BA338" s="305"/>
    </row>
    <row r="339" spans="1:53" s="118" customFormat="1" ht="12" customHeight="1" x14ac:dyDescent="0.35">
      <c r="A339" s="78"/>
      <c r="B339" s="559" t="s">
        <v>115</v>
      </c>
      <c r="C339" s="559"/>
      <c r="D339" s="559"/>
      <c r="E339" s="559"/>
      <c r="F339" s="559"/>
      <c r="G339" s="559"/>
      <c r="H339" s="559"/>
      <c r="I339" s="559"/>
      <c r="J339" s="559"/>
      <c r="K339" s="559"/>
      <c r="L339" s="195">
        <f t="shared" si="48"/>
        <v>6</v>
      </c>
      <c r="M339" s="195">
        <f>COUNTIFS('4 - Politique'!$J$19:$J$26,M$335,'4 - Politique'!$A$19:$A$26,"~*")</f>
        <v>0</v>
      </c>
      <c r="N339" s="195">
        <f>COUNTIFS('4 - Politique'!$J$19:$J$26,N$335,'4 - Politique'!$A$19:$A$26,"~*")</f>
        <v>0</v>
      </c>
      <c r="O339" s="195">
        <f>COUNTIFS('4 - Politique'!$J$19:$J$26,O$335,'4 - Politique'!$A$19:$A$26,"~*")</f>
        <v>0</v>
      </c>
      <c r="P339" s="195">
        <f>COUNTIFS('4 - Politique'!$J$19:$J$26,P$335,'4 - Politique'!$A$19:$A$26,"~*")</f>
        <v>0</v>
      </c>
      <c r="Q339" s="211">
        <f t="shared" ref="Q339:Q344" si="51">L339-SUM(M339:P339)</f>
        <v>6</v>
      </c>
      <c r="R339" s="574">
        <f t="shared" ref="R339:R344" si="52">IFERROR((M339+(O339*0.5))/(L339-P339),"NC")</f>
        <v>0</v>
      </c>
      <c r="S339" s="575"/>
      <c r="T339" s="196"/>
      <c r="U339" s="196"/>
      <c r="V339" s="196"/>
      <c r="W339" s="196"/>
      <c r="X339" s="196"/>
      <c r="Y339" s="196"/>
      <c r="Z339" s="196"/>
      <c r="AA339" s="196"/>
      <c r="AB339" s="196"/>
      <c r="AC339" s="196"/>
      <c r="AD339" s="196"/>
      <c r="AE339" s="196"/>
      <c r="AF339" s="196"/>
      <c r="AG339" s="196"/>
      <c r="AH339" s="196"/>
      <c r="AI339" s="196"/>
      <c r="AJ339" s="421"/>
      <c r="AK339" s="398"/>
      <c r="AL339" s="398"/>
      <c r="AM339" s="398"/>
      <c r="AN339" s="416"/>
      <c r="AO339" s="416"/>
      <c r="AP339" s="416"/>
      <c r="AQ339" s="416"/>
      <c r="AR339" s="416"/>
      <c r="AS339" s="416"/>
      <c r="AT339" s="408"/>
      <c r="AU339" s="408"/>
      <c r="AV339" s="408"/>
      <c r="AW339" s="405"/>
      <c r="AX339" s="405"/>
      <c r="AY339" s="354"/>
      <c r="AZ339" s="305"/>
      <c r="BA339" s="305"/>
    </row>
    <row r="340" spans="1:53" s="118" customFormat="1" ht="12" customHeight="1" x14ac:dyDescent="0.35">
      <c r="A340" s="78"/>
      <c r="B340" s="559" t="s">
        <v>22</v>
      </c>
      <c r="C340" s="559"/>
      <c r="D340" s="559"/>
      <c r="E340" s="559"/>
      <c r="F340" s="559"/>
      <c r="G340" s="559"/>
      <c r="H340" s="559"/>
      <c r="I340" s="559"/>
      <c r="J340" s="559"/>
      <c r="K340" s="559"/>
      <c r="L340" s="195">
        <f t="shared" si="48"/>
        <v>4</v>
      </c>
      <c r="M340" s="195">
        <f>COUNTIFS('4 - Politique'!$J$28:$J$34,M$335,'4 - Politique'!$A$28:$A$34,"~*")</f>
        <v>0</v>
      </c>
      <c r="N340" s="195">
        <f>COUNTIFS('4 - Politique'!$J$28:$J$34,N$335,'4 - Politique'!$A$28:$A$34,"~*")</f>
        <v>0</v>
      </c>
      <c r="O340" s="195">
        <f>COUNTIFS('4 - Politique'!$J$28:$J$34,O$335,'4 - Politique'!$A$28:$A$34,"~*")</f>
        <v>0</v>
      </c>
      <c r="P340" s="195">
        <f>COUNTIFS('4 - Politique'!$J$28:$J$34,P$335,'4 - Politique'!$A$28:$A$34,"~*")</f>
        <v>0</v>
      </c>
      <c r="Q340" s="211">
        <f t="shared" si="51"/>
        <v>4</v>
      </c>
      <c r="R340" s="560">
        <f t="shared" si="52"/>
        <v>0</v>
      </c>
      <c r="S340" s="561"/>
      <c r="T340" s="196"/>
      <c r="U340" s="196"/>
      <c r="V340" s="196"/>
      <c r="W340" s="196"/>
      <c r="X340" s="196"/>
      <c r="Y340" s="196"/>
      <c r="Z340" s="196"/>
      <c r="AA340" s="196"/>
      <c r="AB340" s="196"/>
      <c r="AC340" s="196"/>
      <c r="AD340" s="196"/>
      <c r="AE340" s="196"/>
      <c r="AF340" s="196"/>
      <c r="AG340" s="196"/>
      <c r="AH340" s="196"/>
      <c r="AI340" s="196"/>
      <c r="AJ340" s="421"/>
      <c r="AK340" s="398"/>
      <c r="AL340" s="398"/>
      <c r="AM340" s="398"/>
      <c r="AN340" s="416"/>
      <c r="AO340" s="416"/>
      <c r="AP340" s="416"/>
      <c r="AQ340" s="416"/>
      <c r="AR340" s="416"/>
      <c r="AS340" s="416"/>
      <c r="AT340" s="408"/>
      <c r="AU340" s="408"/>
      <c r="AV340" s="408"/>
      <c r="AW340" s="405"/>
      <c r="AX340" s="405"/>
      <c r="AY340" s="354"/>
      <c r="AZ340" s="305"/>
      <c r="BA340" s="305"/>
    </row>
    <row r="341" spans="1:53" s="118" customFormat="1" ht="12" customHeight="1" x14ac:dyDescent="0.35">
      <c r="A341" s="78"/>
      <c r="B341" s="559" t="s">
        <v>23</v>
      </c>
      <c r="C341" s="559"/>
      <c r="D341" s="559"/>
      <c r="E341" s="559"/>
      <c r="F341" s="559"/>
      <c r="G341" s="559"/>
      <c r="H341" s="559"/>
      <c r="I341" s="559"/>
      <c r="J341" s="559"/>
      <c r="K341" s="559"/>
      <c r="L341" s="195">
        <f t="shared" si="48"/>
        <v>3</v>
      </c>
      <c r="M341" s="195">
        <f>COUNTIFS('4 - Politique'!$J$36:$J$40,M$335,'4 - Politique'!$A$36:$A$40,"~*")</f>
        <v>0</v>
      </c>
      <c r="N341" s="195">
        <f>COUNTIFS('4 - Politique'!$J$36:$J$40,N$335,'4 - Politique'!$A$36:$A$40,"~*")</f>
        <v>0</v>
      </c>
      <c r="O341" s="195">
        <f>COUNTIFS('4 - Politique'!$J$36:$J$40,O$335,'4 - Politique'!$A$36:$A$40,"~*")</f>
        <v>0</v>
      </c>
      <c r="P341" s="195">
        <f>COUNTIFS('4 - Politique'!$J$36:$J$40,P$335,'4 - Politique'!$A$36:$A$40,"~*")</f>
        <v>0</v>
      </c>
      <c r="Q341" s="211">
        <f t="shared" si="51"/>
        <v>3</v>
      </c>
      <c r="R341" s="560">
        <f t="shared" si="52"/>
        <v>0</v>
      </c>
      <c r="S341" s="561"/>
      <c r="T341" s="196"/>
      <c r="U341" s="196"/>
      <c r="V341" s="196"/>
      <c r="W341" s="196"/>
      <c r="X341" s="196"/>
      <c r="Y341" s="196"/>
      <c r="Z341" s="196"/>
      <c r="AA341" s="196"/>
      <c r="AB341" s="196"/>
      <c r="AC341" s="196"/>
      <c r="AD341" s="196"/>
      <c r="AE341" s="196"/>
      <c r="AF341" s="196"/>
      <c r="AG341" s="196"/>
      <c r="AH341" s="196"/>
      <c r="AI341" s="196"/>
      <c r="AJ341" s="421"/>
      <c r="AK341" s="398"/>
      <c r="AL341" s="398"/>
      <c r="AM341" s="398"/>
      <c r="AN341" s="416"/>
      <c r="AO341" s="416"/>
      <c r="AP341" s="416"/>
      <c r="AQ341" s="416"/>
      <c r="AR341" s="416"/>
      <c r="AS341" s="416"/>
      <c r="AT341" s="408"/>
      <c r="AU341" s="408"/>
      <c r="AV341" s="408"/>
      <c r="AW341" s="405"/>
      <c r="AX341" s="405"/>
      <c r="AY341" s="354"/>
      <c r="AZ341" s="305"/>
      <c r="BA341" s="305"/>
    </row>
    <row r="342" spans="1:53" s="118" customFormat="1" ht="12" customHeight="1" x14ac:dyDescent="0.35">
      <c r="A342" s="78"/>
      <c r="B342" s="559" t="s">
        <v>116</v>
      </c>
      <c r="C342" s="559"/>
      <c r="D342" s="559"/>
      <c r="E342" s="559"/>
      <c r="F342" s="559"/>
      <c r="G342" s="559"/>
      <c r="H342" s="559"/>
      <c r="I342" s="559"/>
      <c r="J342" s="559"/>
      <c r="K342" s="559"/>
      <c r="L342" s="195">
        <f t="shared" si="48"/>
        <v>0</v>
      </c>
      <c r="M342" s="195"/>
      <c r="N342" s="195"/>
      <c r="O342" s="195"/>
      <c r="P342" s="195"/>
      <c r="Q342" s="211">
        <f t="shared" si="51"/>
        <v>0</v>
      </c>
      <c r="R342" s="560" t="str">
        <f t="shared" si="52"/>
        <v>NC</v>
      </c>
      <c r="S342" s="561"/>
      <c r="T342" s="196"/>
      <c r="U342" s="196"/>
      <c r="V342" s="196"/>
      <c r="W342" s="196"/>
      <c r="X342" s="196"/>
      <c r="Y342" s="196"/>
      <c r="Z342" s="196"/>
      <c r="AA342" s="196"/>
      <c r="AB342" s="196"/>
      <c r="AC342" s="196"/>
      <c r="AD342" s="196"/>
      <c r="AE342" s="196"/>
      <c r="AF342" s="196"/>
      <c r="AG342" s="196"/>
      <c r="AH342" s="196"/>
      <c r="AI342" s="196"/>
      <c r="AJ342" s="421"/>
      <c r="AK342" s="398"/>
      <c r="AL342" s="398"/>
      <c r="AM342" s="398"/>
      <c r="AN342" s="416"/>
      <c r="AO342" s="416"/>
      <c r="AP342" s="416"/>
      <c r="AQ342" s="416"/>
      <c r="AR342" s="416"/>
      <c r="AS342" s="416"/>
      <c r="AT342" s="408"/>
      <c r="AU342" s="408"/>
      <c r="AV342" s="408"/>
      <c r="AW342" s="405"/>
      <c r="AX342" s="405"/>
      <c r="AY342" s="354"/>
      <c r="AZ342" s="305"/>
      <c r="BA342" s="305"/>
    </row>
    <row r="343" spans="1:53" s="118" customFormat="1" ht="12" customHeight="1" x14ac:dyDescent="0.35">
      <c r="A343" s="78"/>
      <c r="B343" s="559" t="s">
        <v>40</v>
      </c>
      <c r="C343" s="559"/>
      <c r="D343" s="559"/>
      <c r="E343" s="559"/>
      <c r="F343" s="559"/>
      <c r="G343" s="559"/>
      <c r="H343" s="559"/>
      <c r="I343" s="559"/>
      <c r="J343" s="559"/>
      <c r="K343" s="559"/>
      <c r="L343" s="195">
        <f t="shared" si="48"/>
        <v>4</v>
      </c>
      <c r="M343" s="195">
        <f>COUNTIFS('4 - Politique'!$J$44:$J$49,M$335,'4 - Politique'!$A$44:$A$49,"~*")</f>
        <v>0</v>
      </c>
      <c r="N343" s="195">
        <f>COUNTIFS('4 - Politique'!$J$44:$J$49,N$335,'4 - Politique'!$A$44:$A$49,"~*")</f>
        <v>0</v>
      </c>
      <c r="O343" s="195">
        <f>COUNTIFS('4 - Politique'!$J$44:$J$49,O$335,'4 - Politique'!$A$44:$A$49,"~*")</f>
        <v>0</v>
      </c>
      <c r="P343" s="195">
        <f>COUNTIFS('4 - Politique'!$J$44:$J$49,P$335,'4 - Politique'!$A$44:$A$49,"~*")</f>
        <v>0</v>
      </c>
      <c r="Q343" s="211">
        <f t="shared" si="51"/>
        <v>4</v>
      </c>
      <c r="R343" s="560">
        <f t="shared" si="52"/>
        <v>0</v>
      </c>
      <c r="S343" s="561"/>
      <c r="T343" s="196"/>
      <c r="U343" s="196"/>
      <c r="V343" s="196"/>
      <c r="W343" s="196"/>
      <c r="X343" s="196"/>
      <c r="Y343" s="196"/>
      <c r="Z343" s="196"/>
      <c r="AA343" s="196"/>
      <c r="AB343" s="196"/>
      <c r="AC343" s="196"/>
      <c r="AD343" s="196"/>
      <c r="AE343" s="196"/>
      <c r="AF343" s="196"/>
      <c r="AG343" s="196"/>
      <c r="AH343" s="196"/>
      <c r="AI343" s="196"/>
      <c r="AJ343" s="421"/>
      <c r="AK343" s="398"/>
      <c r="AL343" s="398"/>
      <c r="AM343" s="398"/>
      <c r="AN343" s="416"/>
      <c r="AO343" s="416"/>
      <c r="AP343" s="416"/>
      <c r="AQ343" s="416"/>
      <c r="AR343" s="416"/>
      <c r="AS343" s="416"/>
      <c r="AT343" s="408"/>
      <c r="AU343" s="408"/>
      <c r="AV343" s="408"/>
      <c r="AW343" s="405"/>
      <c r="AX343" s="405"/>
      <c r="AY343" s="354"/>
      <c r="AZ343" s="305"/>
      <c r="BA343" s="305"/>
    </row>
    <row r="344" spans="1:53" s="118" customFormat="1" ht="12" customHeight="1" x14ac:dyDescent="0.35">
      <c r="A344" s="78"/>
      <c r="B344" s="559" t="s">
        <v>41</v>
      </c>
      <c r="C344" s="559"/>
      <c r="D344" s="559"/>
      <c r="E344" s="559"/>
      <c r="F344" s="559"/>
      <c r="G344" s="559"/>
      <c r="H344" s="559"/>
      <c r="I344" s="559"/>
      <c r="J344" s="559"/>
      <c r="K344" s="559"/>
      <c r="L344" s="195">
        <f t="shared" si="48"/>
        <v>2</v>
      </c>
      <c r="M344" s="195">
        <f>COUNTIFS('4 - Politique'!$J$51:$J$54,M$335,'4 - Politique'!$A$51:$A$54,"~*")</f>
        <v>0</v>
      </c>
      <c r="N344" s="195">
        <f>COUNTIFS('4 - Politique'!$J$51:$J$54,N$335,'4 - Politique'!$A$51:$A$54,"~*")</f>
        <v>0</v>
      </c>
      <c r="O344" s="195">
        <f>COUNTIFS('4 - Politique'!$J$51:$J$54,O$335,'4 - Politique'!$A$51:$A$54,"~*")</f>
        <v>0</v>
      </c>
      <c r="P344" s="195">
        <f>COUNTIFS('4 - Politique'!$J$51:$J$54,P$335,'4 - Politique'!$A$51:$A$54,"~*")</f>
        <v>0</v>
      </c>
      <c r="Q344" s="211">
        <f t="shared" si="51"/>
        <v>2</v>
      </c>
      <c r="R344" s="560">
        <f t="shared" si="52"/>
        <v>0</v>
      </c>
      <c r="S344" s="561"/>
      <c r="T344" s="196"/>
      <c r="U344" s="196"/>
      <c r="V344" s="196"/>
      <c r="W344" s="196"/>
      <c r="X344" s="196"/>
      <c r="Y344" s="196"/>
      <c r="Z344" s="196"/>
      <c r="AA344" s="196"/>
      <c r="AB344" s="196"/>
      <c r="AC344" s="196"/>
      <c r="AD344" s="196"/>
      <c r="AE344" s="196"/>
      <c r="AF344" s="196"/>
      <c r="AG344" s="196"/>
      <c r="AH344" s="196"/>
      <c r="AI344" s="196"/>
      <c r="AJ344" s="421"/>
      <c r="AK344" s="398"/>
      <c r="AL344" s="398"/>
      <c r="AM344" s="398"/>
      <c r="AN344" s="416"/>
      <c r="AO344" s="416"/>
      <c r="AP344" s="416"/>
      <c r="AQ344" s="416"/>
      <c r="AR344" s="416"/>
      <c r="AS344" s="416"/>
      <c r="AT344" s="408"/>
      <c r="AU344" s="408"/>
      <c r="AV344" s="408"/>
      <c r="AW344" s="405"/>
      <c r="AX344" s="405"/>
      <c r="AY344" s="354"/>
      <c r="AZ344" s="305"/>
      <c r="BA344" s="305"/>
    </row>
    <row r="345" spans="1:53" s="118" customFormat="1" ht="2.25" customHeight="1" thickBot="1" x14ac:dyDescent="0.4">
      <c r="A345" s="78"/>
      <c r="B345" s="78"/>
      <c r="C345" s="78"/>
      <c r="D345" s="78"/>
      <c r="E345" s="78"/>
      <c r="F345" s="78"/>
      <c r="G345" s="78"/>
      <c r="H345" s="78"/>
      <c r="I345" s="78"/>
      <c r="J345" s="78"/>
      <c r="K345" s="78"/>
      <c r="L345" s="78"/>
      <c r="M345" s="78"/>
      <c r="N345" s="78"/>
      <c r="O345" s="78"/>
      <c r="P345" s="78"/>
      <c r="Q345" s="78"/>
      <c r="R345" s="78"/>
      <c r="S345" s="78"/>
      <c r="T345" s="196"/>
      <c r="U345" s="196"/>
      <c r="V345" s="196"/>
      <c r="W345" s="196"/>
      <c r="X345" s="196"/>
      <c r="Y345" s="196"/>
      <c r="Z345" s="196"/>
      <c r="AA345" s="196"/>
      <c r="AB345" s="196"/>
      <c r="AC345" s="196"/>
      <c r="AD345" s="196"/>
      <c r="AE345" s="196"/>
      <c r="AF345" s="196"/>
      <c r="AG345" s="196"/>
      <c r="AH345" s="196"/>
      <c r="AI345" s="196"/>
      <c r="AJ345" s="421"/>
      <c r="AK345" s="398"/>
      <c r="AL345" s="398"/>
      <c r="AM345" s="398"/>
      <c r="AN345" s="416"/>
      <c r="AO345" s="416"/>
      <c r="AP345" s="416"/>
      <c r="AQ345" s="416"/>
      <c r="AR345" s="416"/>
      <c r="AS345" s="416"/>
      <c r="AT345" s="408"/>
      <c r="AU345" s="408"/>
      <c r="AV345" s="408"/>
      <c r="AW345" s="405"/>
      <c r="AX345" s="405"/>
      <c r="AY345" s="354"/>
      <c r="AZ345" s="305"/>
      <c r="BA345" s="305"/>
    </row>
    <row r="346" spans="1:53" s="118" customFormat="1" ht="18" customHeight="1" thickBot="1" x14ac:dyDescent="0.4">
      <c r="A346" s="78"/>
      <c r="B346" s="564" t="s">
        <v>107</v>
      </c>
      <c r="C346" s="564"/>
      <c r="D346" s="564"/>
      <c r="E346" s="564"/>
      <c r="F346" s="564"/>
      <c r="G346" s="564"/>
      <c r="H346" s="564"/>
      <c r="I346" s="564"/>
      <c r="J346" s="564"/>
      <c r="K346" s="564"/>
      <c r="L346" s="193">
        <f>P410</f>
        <v>7</v>
      </c>
      <c r="M346" s="193">
        <f>M347+M348</f>
        <v>0</v>
      </c>
      <c r="N346" s="193">
        <f t="shared" ref="N346:P346" si="53">N347+N348</f>
        <v>0</v>
      </c>
      <c r="O346" s="193">
        <f t="shared" si="53"/>
        <v>0</v>
      </c>
      <c r="P346" s="193">
        <f t="shared" si="53"/>
        <v>0</v>
      </c>
      <c r="Q346" s="194">
        <f>L346-SUM(M346:P346)</f>
        <v>7</v>
      </c>
      <c r="R346" s="604">
        <f t="shared" ref="R346:R347" si="54">IFERROR((M346+(O346*0.5))/(L346-P346),"NC")</f>
        <v>0</v>
      </c>
      <c r="S346" s="605"/>
      <c r="T346" s="196"/>
      <c r="U346" s="196"/>
      <c r="V346" s="196"/>
      <c r="W346" s="196"/>
      <c r="X346" s="196"/>
      <c r="Y346" s="196"/>
      <c r="Z346" s="196"/>
      <c r="AA346" s="196"/>
      <c r="AB346" s="196"/>
      <c r="AC346" s="196"/>
      <c r="AD346" s="196"/>
      <c r="AE346" s="196"/>
      <c r="AF346" s="196"/>
      <c r="AG346" s="196"/>
      <c r="AH346" s="196"/>
      <c r="AI346" s="196"/>
      <c r="AJ346" s="421"/>
      <c r="AK346" s="398"/>
      <c r="AL346" s="398"/>
      <c r="AM346" s="398"/>
      <c r="AN346" s="416"/>
      <c r="AO346" s="416"/>
      <c r="AP346" s="416"/>
      <c r="AQ346" s="416"/>
      <c r="AR346" s="416"/>
      <c r="AS346" s="416"/>
      <c r="AT346" s="408"/>
      <c r="AU346" s="408"/>
      <c r="AV346" s="408"/>
      <c r="AW346" s="405"/>
      <c r="AX346" s="405"/>
      <c r="AY346" s="354"/>
      <c r="AZ346" s="305"/>
      <c r="BA346" s="305"/>
    </row>
    <row r="347" spans="1:53" s="118" customFormat="1" ht="12" customHeight="1" x14ac:dyDescent="0.35">
      <c r="A347" s="78"/>
      <c r="B347" s="559" t="s">
        <v>3</v>
      </c>
      <c r="C347" s="559"/>
      <c r="D347" s="559"/>
      <c r="E347" s="559"/>
      <c r="F347" s="559"/>
      <c r="G347" s="559"/>
      <c r="H347" s="559"/>
      <c r="I347" s="559"/>
      <c r="J347" s="559"/>
      <c r="K347" s="559"/>
      <c r="L347" s="195">
        <f>P411</f>
        <v>6</v>
      </c>
      <c r="M347" s="195">
        <f>COUNTIFS('5 - PUI et autre local'!$J$20:$J$31,M$335,'5 - PUI et autre local'!$A$20:$A$31,"~*")</f>
        <v>0</v>
      </c>
      <c r="N347" s="195">
        <f>COUNTIFS('5 - PUI et autre local'!$J$20:$J$31,N$335,'5 - PUI et autre local'!$A$20:$A$31,"~*")</f>
        <v>0</v>
      </c>
      <c r="O347" s="195">
        <f>COUNTIFS('5 - PUI et autre local'!$J$20:$J$31,O$335,'5 - PUI et autre local'!$A$20:$A$31,"~*")</f>
        <v>0</v>
      </c>
      <c r="P347" s="195">
        <f>COUNTIFS('5 - PUI et autre local'!$J$20:$J$31,P$335,'5 - PUI et autre local'!$A$20:$A$31,"~*")</f>
        <v>0</v>
      </c>
      <c r="Q347" s="211">
        <f>L347-SUM(M347:P347)</f>
        <v>6</v>
      </c>
      <c r="R347" s="574">
        <f t="shared" si="54"/>
        <v>0</v>
      </c>
      <c r="S347" s="575"/>
      <c r="T347" s="196"/>
      <c r="U347" s="196"/>
      <c r="V347" s="196"/>
      <c r="W347" s="196"/>
      <c r="X347" s="196"/>
      <c r="Y347" s="196"/>
      <c r="Z347" s="196"/>
      <c r="AA347" s="196"/>
      <c r="AB347" s="196"/>
      <c r="AC347" s="196"/>
      <c r="AD347" s="196"/>
      <c r="AE347" s="196"/>
      <c r="AF347" s="196"/>
      <c r="AG347" s="196"/>
      <c r="AH347" s="196"/>
      <c r="AI347" s="196"/>
      <c r="AJ347" s="421"/>
      <c r="AK347" s="398"/>
      <c r="AL347" s="398"/>
      <c r="AM347" s="398"/>
      <c r="AN347" s="416"/>
      <c r="AO347" s="416"/>
      <c r="AP347" s="416"/>
      <c r="AQ347" s="416"/>
      <c r="AR347" s="416"/>
      <c r="AS347" s="416"/>
      <c r="AT347" s="408"/>
      <c r="AU347" s="408"/>
      <c r="AV347" s="408"/>
      <c r="AW347" s="405"/>
      <c r="AX347" s="405"/>
      <c r="AY347" s="354"/>
      <c r="AZ347" s="305"/>
      <c r="BA347" s="305"/>
    </row>
    <row r="348" spans="1:53" s="118" customFormat="1" ht="12" customHeight="1" x14ac:dyDescent="0.35">
      <c r="A348" s="78"/>
      <c r="B348" s="559" t="s">
        <v>62</v>
      </c>
      <c r="C348" s="559"/>
      <c r="D348" s="559"/>
      <c r="E348" s="559"/>
      <c r="F348" s="559"/>
      <c r="G348" s="559"/>
      <c r="H348" s="559"/>
      <c r="I348" s="559"/>
      <c r="J348" s="559"/>
      <c r="K348" s="559"/>
      <c r="L348" s="195">
        <f>P412</f>
        <v>1</v>
      </c>
      <c r="M348" s="195">
        <f>COUNTIFS('5 - PUI et autre local'!$J$33:$J$38,M$335,'5 - PUI et autre local'!$A$33:$A$38,"~*")</f>
        <v>0</v>
      </c>
      <c r="N348" s="195">
        <f>COUNTIFS('5 - PUI et autre local'!$J$33:$J$38,N$335,'5 - PUI et autre local'!$A$33:$A$38,"~*")</f>
        <v>0</v>
      </c>
      <c r="O348" s="195">
        <f>COUNTIFS('5 - PUI et autre local'!$J$33:$J$38,O$335,'5 - PUI et autre local'!$A$33:$A$38,"~*")</f>
        <v>0</v>
      </c>
      <c r="P348" s="195">
        <f>COUNTIFS('5 - PUI et autre local'!$J$33:$J$38,P$335,'5 - PUI et autre local'!$A$33:$A$38,"~*")</f>
        <v>0</v>
      </c>
      <c r="Q348" s="211">
        <f t="shared" ref="Q348" si="55">L348-SUM(M348:P348)</f>
        <v>1</v>
      </c>
      <c r="R348" s="560">
        <f>IFERROR((M348+(O348*0.5))/(L348-P348),"NC")</f>
        <v>0</v>
      </c>
      <c r="S348" s="561"/>
      <c r="T348" s="196"/>
      <c r="U348" s="196"/>
      <c r="V348" s="196"/>
      <c r="W348" s="196"/>
      <c r="X348" s="196"/>
      <c r="Y348" s="196"/>
      <c r="Z348" s="196"/>
      <c r="AA348" s="196"/>
      <c r="AB348" s="196"/>
      <c r="AC348" s="196"/>
      <c r="AD348" s="196"/>
      <c r="AE348" s="196"/>
      <c r="AF348" s="196"/>
      <c r="AG348" s="196"/>
      <c r="AH348" s="196"/>
      <c r="AI348" s="196"/>
      <c r="AJ348" s="421"/>
      <c r="AK348" s="398"/>
      <c r="AL348" s="398"/>
      <c r="AM348" s="398"/>
      <c r="AN348" s="416"/>
      <c r="AO348" s="416"/>
      <c r="AP348" s="416"/>
      <c r="AQ348" s="416"/>
      <c r="AR348" s="416"/>
      <c r="AS348" s="416"/>
      <c r="AT348" s="408"/>
      <c r="AU348" s="408"/>
      <c r="AV348" s="408"/>
      <c r="AW348" s="405"/>
      <c r="AX348" s="405"/>
      <c r="AY348" s="354"/>
      <c r="AZ348" s="305"/>
      <c r="BA348" s="305"/>
    </row>
    <row r="349" spans="1:53" s="118" customFormat="1" ht="2.25" customHeight="1" thickBot="1" x14ac:dyDescent="0.4">
      <c r="A349" s="78"/>
      <c r="B349" s="78"/>
      <c r="C349" s="78"/>
      <c r="D349" s="78"/>
      <c r="E349" s="78"/>
      <c r="F349" s="78"/>
      <c r="G349" s="78"/>
      <c r="H349" s="78"/>
      <c r="I349" s="78"/>
      <c r="J349" s="78"/>
      <c r="K349" s="78"/>
      <c r="L349" s="78"/>
      <c r="M349" s="78"/>
      <c r="N349" s="78"/>
      <c r="O349" s="78"/>
      <c r="P349" s="78"/>
      <c r="Q349" s="78"/>
      <c r="R349" s="78"/>
      <c r="S349" s="78"/>
      <c r="T349" s="196"/>
      <c r="U349" s="196"/>
      <c r="V349" s="196"/>
      <c r="W349" s="196"/>
      <c r="X349" s="196"/>
      <c r="Y349" s="196"/>
      <c r="Z349" s="196"/>
      <c r="AA349" s="196"/>
      <c r="AB349" s="196"/>
      <c r="AC349" s="196"/>
      <c r="AD349" s="196"/>
      <c r="AE349" s="196"/>
      <c r="AF349" s="196"/>
      <c r="AG349" s="196"/>
      <c r="AH349" s="196"/>
      <c r="AI349" s="196"/>
      <c r="AJ349" s="421"/>
      <c r="AK349" s="398"/>
      <c r="AL349" s="398"/>
      <c r="AM349" s="398"/>
      <c r="AN349" s="416"/>
      <c r="AO349" s="416"/>
      <c r="AP349" s="416"/>
      <c r="AQ349" s="416"/>
      <c r="AR349" s="416"/>
      <c r="AS349" s="416"/>
      <c r="AT349" s="408"/>
      <c r="AU349" s="408"/>
      <c r="AV349" s="408"/>
      <c r="AW349" s="405"/>
      <c r="AX349" s="405"/>
      <c r="AY349" s="354"/>
      <c r="AZ349" s="305"/>
      <c r="BA349" s="305"/>
    </row>
    <row r="350" spans="1:53" s="118" customFormat="1" ht="18" customHeight="1" thickBot="1" x14ac:dyDescent="0.4">
      <c r="A350" s="78"/>
      <c r="B350" s="564" t="s">
        <v>117</v>
      </c>
      <c r="C350" s="564"/>
      <c r="D350" s="564"/>
      <c r="E350" s="564"/>
      <c r="F350" s="564"/>
      <c r="G350" s="564"/>
      <c r="H350" s="564"/>
      <c r="I350" s="564"/>
      <c r="J350" s="564"/>
      <c r="K350" s="564"/>
      <c r="L350" s="193">
        <f>SUM(F351:F354)</f>
        <v>0</v>
      </c>
      <c r="M350" s="193">
        <f>IF($K$414=0,0,M351)+IF($K$415=0,0,M352)+IF($K$416=0,0,M353)+IF($K$417=0,0,M354)</f>
        <v>0</v>
      </c>
      <c r="N350" s="193">
        <f>IF($K$414=0,0,N351)+IF($K$415=0,0,N352)+IF($K$416=0,0,N353)+IF($K$417=0,0,N354)</f>
        <v>0</v>
      </c>
      <c r="O350" s="193">
        <f>IF($K$414=0,0,O351)+IF($K$415=0,0,O352)+IF($K$416=0,0,O353)+IF($K$417=0,0,O354)</f>
        <v>0</v>
      </c>
      <c r="P350" s="193">
        <f>IF($K$414=0,0,P351)+IF($K$415=0,0,P352)+IF($K$416=0,0,P353)+IF($K$417=0,0,P354)</f>
        <v>0</v>
      </c>
      <c r="Q350" s="193">
        <f>IF($K$414=0,0,Q351)+IF($K$415=0,0,Q352)+IF($K$416=0,0,Q353)+IF($K$417=0,0,Q354)</f>
        <v>0</v>
      </c>
      <c r="R350" s="604" t="str">
        <f>IFERROR((M350+(O350*0.5))/(L350-P350),"NC")</f>
        <v>NC</v>
      </c>
      <c r="S350" s="605"/>
      <c r="T350" s="78"/>
      <c r="U350" s="78"/>
      <c r="V350" s="78"/>
      <c r="W350" s="78"/>
      <c r="X350" s="78"/>
      <c r="Y350" s="78"/>
      <c r="Z350" s="78"/>
      <c r="AA350" s="78"/>
      <c r="AB350" s="78"/>
      <c r="AC350" s="78"/>
      <c r="AD350" s="78"/>
      <c r="AE350" s="78"/>
      <c r="AF350" s="78"/>
      <c r="AG350" s="78"/>
      <c r="AH350" s="78"/>
      <c r="AI350" s="78"/>
      <c r="AJ350" s="243"/>
      <c r="AK350" s="398"/>
      <c r="AL350" s="398"/>
      <c r="AM350" s="398"/>
      <c r="AN350" s="416"/>
      <c r="AO350" s="416"/>
      <c r="AP350" s="416"/>
      <c r="AQ350" s="416"/>
      <c r="AR350" s="416"/>
      <c r="AS350" s="416"/>
      <c r="AT350" s="408"/>
      <c r="AU350" s="408"/>
      <c r="AV350" s="408"/>
      <c r="AW350" s="405"/>
      <c r="AX350" s="405"/>
      <c r="AY350" s="354"/>
      <c r="AZ350" s="305"/>
      <c r="BA350" s="305"/>
    </row>
    <row r="351" spans="1:53" s="118" customFormat="1" ht="12" hidden="1" customHeight="1" outlineLevel="1" x14ac:dyDescent="0.35">
      <c r="A351" s="78"/>
      <c r="B351" s="192"/>
      <c r="C351" s="192"/>
      <c r="D351" s="192"/>
      <c r="E351" s="192"/>
      <c r="F351" s="192">
        <f>IF(K351&gt;0,L351,0)</f>
        <v>0</v>
      </c>
      <c r="G351" s="554" t="s">
        <v>102</v>
      </c>
      <c r="H351" s="554"/>
      <c r="I351" s="554"/>
      <c r="J351" s="554"/>
      <c r="K351" s="197">
        <f>K304</f>
        <v>0</v>
      </c>
      <c r="L351" s="195">
        <f>P414</f>
        <v>11</v>
      </c>
      <c r="M351" s="195">
        <f t="shared" ref="M351:P354" si="56">M359+M363+M367+M371</f>
        <v>0</v>
      </c>
      <c r="N351" s="195">
        <f t="shared" si="56"/>
        <v>0</v>
      </c>
      <c r="O351" s="195">
        <f>O359+O363+O367+O371</f>
        <v>0</v>
      </c>
      <c r="P351" s="195">
        <f t="shared" si="56"/>
        <v>0</v>
      </c>
      <c r="Q351" s="195">
        <f t="shared" ref="Q351" si="57">Q359+Q363+Q367+Q371</f>
        <v>11</v>
      </c>
      <c r="R351" s="574">
        <f t="shared" ref="R351:R358" si="58">IFERROR((M351+(O351*0.5))/(L351-P351),"NC")</f>
        <v>0</v>
      </c>
      <c r="S351" s="575"/>
      <c r="T351" s="78"/>
      <c r="U351" s="78"/>
      <c r="V351" s="78"/>
      <c r="W351" s="78"/>
      <c r="X351" s="78"/>
      <c r="Y351" s="78"/>
      <c r="Z351" s="78"/>
      <c r="AA351" s="78"/>
      <c r="AB351" s="78"/>
      <c r="AC351" s="78"/>
      <c r="AD351" s="78"/>
      <c r="AE351" s="78"/>
      <c r="AF351" s="78"/>
      <c r="AG351" s="78"/>
      <c r="AH351" s="78"/>
      <c r="AI351" s="78"/>
      <c r="AJ351" s="243"/>
      <c r="AK351" s="398"/>
      <c r="AL351" s="398"/>
      <c r="AM351" s="398"/>
      <c r="AN351" s="416"/>
      <c r="AO351" s="416"/>
      <c r="AP351" s="416"/>
      <c r="AQ351" s="416"/>
      <c r="AR351" s="416"/>
      <c r="AS351" s="416"/>
      <c r="AT351" s="408"/>
      <c r="AU351" s="408"/>
      <c r="AV351" s="408"/>
      <c r="AW351" s="405"/>
      <c r="AX351" s="405"/>
      <c r="AY351" s="354"/>
      <c r="AZ351" s="305"/>
      <c r="BA351" s="305"/>
    </row>
    <row r="352" spans="1:53" s="118" customFormat="1" ht="12" hidden="1" customHeight="1" outlineLevel="1" x14ac:dyDescent="0.35">
      <c r="A352" s="78"/>
      <c r="B352" s="192"/>
      <c r="C352" s="192"/>
      <c r="D352" s="192"/>
      <c r="E352" s="192"/>
      <c r="F352" s="192">
        <f t="shared" ref="F352:F354" si="59">IF(K352&gt;0,L352,0)</f>
        <v>0</v>
      </c>
      <c r="G352" s="554" t="s">
        <v>103</v>
      </c>
      <c r="H352" s="554"/>
      <c r="I352" s="554"/>
      <c r="J352" s="554"/>
      <c r="K352" s="197">
        <f t="shared" ref="K352:K354" si="60">K305</f>
        <v>0</v>
      </c>
      <c r="L352" s="195">
        <f>P415</f>
        <v>11</v>
      </c>
      <c r="M352" s="195">
        <f t="shared" si="56"/>
        <v>0</v>
      </c>
      <c r="N352" s="195">
        <f t="shared" si="56"/>
        <v>0</v>
      </c>
      <c r="O352" s="195">
        <f t="shared" si="56"/>
        <v>0</v>
      </c>
      <c r="P352" s="195">
        <f t="shared" si="56"/>
        <v>0</v>
      </c>
      <c r="Q352" s="195">
        <f t="shared" ref="Q352" si="61">Q360+Q364+Q368+Q372</f>
        <v>11</v>
      </c>
      <c r="R352" s="560">
        <f t="shared" si="58"/>
        <v>0</v>
      </c>
      <c r="S352" s="561"/>
      <c r="T352" s="78"/>
      <c r="U352" s="78"/>
      <c r="V352" s="78"/>
      <c r="W352" s="78"/>
      <c r="X352" s="78"/>
      <c r="Y352" s="78"/>
      <c r="Z352" s="78"/>
      <c r="AA352" s="78"/>
      <c r="AB352" s="78"/>
      <c r="AC352" s="78"/>
      <c r="AD352" s="78"/>
      <c r="AE352" s="78"/>
      <c r="AF352" s="78"/>
      <c r="AG352" s="78"/>
      <c r="AH352" s="78"/>
      <c r="AI352" s="78"/>
      <c r="AJ352" s="243"/>
      <c r="AK352" s="398"/>
      <c r="AL352" s="398"/>
      <c r="AM352" s="398"/>
      <c r="AN352" s="416"/>
      <c r="AO352" s="416"/>
      <c r="AP352" s="416"/>
      <c r="AQ352" s="416"/>
      <c r="AR352" s="416"/>
      <c r="AS352" s="416"/>
      <c r="AT352" s="408"/>
      <c r="AU352" s="408"/>
      <c r="AV352" s="408"/>
      <c r="AW352" s="405"/>
      <c r="AX352" s="405"/>
      <c r="AY352" s="354"/>
      <c r="AZ352" s="305"/>
      <c r="BA352" s="305"/>
    </row>
    <row r="353" spans="1:53" s="118" customFormat="1" ht="12" hidden="1" customHeight="1" outlineLevel="1" x14ac:dyDescent="0.35">
      <c r="A353" s="78"/>
      <c r="B353" s="192"/>
      <c r="C353" s="192"/>
      <c r="D353" s="192"/>
      <c r="E353" s="192"/>
      <c r="F353" s="192">
        <f t="shared" si="59"/>
        <v>0</v>
      </c>
      <c r="G353" s="554" t="s">
        <v>104</v>
      </c>
      <c r="H353" s="554"/>
      <c r="I353" s="554"/>
      <c r="J353" s="554"/>
      <c r="K353" s="197">
        <f t="shared" si="60"/>
        <v>0</v>
      </c>
      <c r="L353" s="195">
        <f>P416</f>
        <v>11</v>
      </c>
      <c r="M353" s="195">
        <f t="shared" si="56"/>
        <v>0</v>
      </c>
      <c r="N353" s="195">
        <f t="shared" si="56"/>
        <v>0</v>
      </c>
      <c r="O353" s="195">
        <f t="shared" si="56"/>
        <v>0</v>
      </c>
      <c r="P353" s="195">
        <f t="shared" si="56"/>
        <v>0</v>
      </c>
      <c r="Q353" s="195">
        <f t="shared" ref="Q353" si="62">Q361+Q365+Q369+Q373</f>
        <v>11</v>
      </c>
      <c r="R353" s="560">
        <f t="shared" si="58"/>
        <v>0</v>
      </c>
      <c r="S353" s="561"/>
      <c r="T353" s="78"/>
      <c r="U353" s="78"/>
      <c r="V353" s="78"/>
      <c r="W353" s="78"/>
      <c r="X353" s="78"/>
      <c r="Y353" s="78"/>
      <c r="Z353" s="78"/>
      <c r="AA353" s="78"/>
      <c r="AB353" s="78"/>
      <c r="AC353" s="78"/>
      <c r="AD353" s="78"/>
      <c r="AE353" s="78"/>
      <c r="AF353" s="78"/>
      <c r="AG353" s="78"/>
      <c r="AH353" s="78"/>
      <c r="AI353" s="78"/>
      <c r="AJ353" s="243"/>
      <c r="AK353" s="398"/>
      <c r="AL353" s="398"/>
      <c r="AM353" s="398"/>
      <c r="AN353" s="416"/>
      <c r="AO353" s="416"/>
      <c r="AP353" s="416"/>
      <c r="AQ353" s="416"/>
      <c r="AR353" s="416"/>
      <c r="AS353" s="416"/>
      <c r="AT353" s="408"/>
      <c r="AU353" s="408"/>
      <c r="AV353" s="408"/>
      <c r="AW353" s="405"/>
      <c r="AX353" s="405"/>
      <c r="AY353" s="354"/>
      <c r="AZ353" s="305"/>
      <c r="BA353" s="305"/>
    </row>
    <row r="354" spans="1:53" s="118" customFormat="1" ht="12" hidden="1" customHeight="1" outlineLevel="1" x14ac:dyDescent="0.35">
      <c r="A354" s="78"/>
      <c r="B354" s="192"/>
      <c r="C354" s="192"/>
      <c r="D354" s="192"/>
      <c r="E354" s="192"/>
      <c r="F354" s="192">
        <f t="shared" si="59"/>
        <v>0</v>
      </c>
      <c r="G354" s="554" t="s">
        <v>121</v>
      </c>
      <c r="H354" s="554"/>
      <c r="I354" s="554"/>
      <c r="J354" s="554"/>
      <c r="K354" s="197">
        <f t="shared" si="60"/>
        <v>0</v>
      </c>
      <c r="L354" s="195">
        <f>P417</f>
        <v>11</v>
      </c>
      <c r="M354" s="195">
        <f t="shared" si="56"/>
        <v>0</v>
      </c>
      <c r="N354" s="195">
        <f t="shared" si="56"/>
        <v>0</v>
      </c>
      <c r="O354" s="195">
        <f t="shared" si="56"/>
        <v>0</v>
      </c>
      <c r="P354" s="195">
        <f t="shared" si="56"/>
        <v>0</v>
      </c>
      <c r="Q354" s="195">
        <f t="shared" ref="Q354" si="63">Q362+Q366+Q370+Q374</f>
        <v>11</v>
      </c>
      <c r="R354" s="560">
        <f t="shared" si="58"/>
        <v>0</v>
      </c>
      <c r="S354" s="561"/>
      <c r="T354" s="78"/>
      <c r="U354" s="78"/>
      <c r="V354" s="78"/>
      <c r="W354" s="78"/>
      <c r="X354" s="78"/>
      <c r="Y354" s="78"/>
      <c r="Z354" s="78"/>
      <c r="AA354" s="78"/>
      <c r="AB354" s="78"/>
      <c r="AC354" s="78"/>
      <c r="AD354" s="78"/>
      <c r="AE354" s="78"/>
      <c r="AF354" s="78"/>
      <c r="AG354" s="78"/>
      <c r="AH354" s="78"/>
      <c r="AI354" s="78"/>
      <c r="AJ354" s="243"/>
      <c r="AK354" s="398"/>
      <c r="AL354" s="398"/>
      <c r="AM354" s="398"/>
      <c r="AN354" s="416"/>
      <c r="AO354" s="416"/>
      <c r="AP354" s="416"/>
      <c r="AQ354" s="416"/>
      <c r="AR354" s="416"/>
      <c r="AS354" s="416"/>
      <c r="AT354" s="408"/>
      <c r="AU354" s="408"/>
      <c r="AV354" s="408"/>
      <c r="AW354" s="405"/>
      <c r="AX354" s="405"/>
      <c r="AY354" s="354"/>
      <c r="AZ354" s="305"/>
      <c r="BA354" s="305"/>
    </row>
    <row r="355" spans="1:53" s="118" customFormat="1" ht="12" hidden="1" customHeight="1" outlineLevel="1" x14ac:dyDescent="0.35">
      <c r="A355" s="78"/>
      <c r="B355" s="192"/>
      <c r="C355" s="192"/>
      <c r="D355" s="192"/>
      <c r="E355" s="192"/>
      <c r="F355" s="192"/>
      <c r="G355" s="554" t="s">
        <v>102</v>
      </c>
      <c r="H355" s="554"/>
      <c r="I355" s="554"/>
      <c r="J355" s="554"/>
      <c r="K355" s="197"/>
      <c r="L355" s="195">
        <f>L359+L363+L367+L371</f>
        <v>11</v>
      </c>
      <c r="M355" s="195">
        <f t="shared" ref="M355:P355" si="64">M359+M363+M367+M371</f>
        <v>0</v>
      </c>
      <c r="N355" s="195">
        <f t="shared" si="64"/>
        <v>0</v>
      </c>
      <c r="O355" s="195">
        <f t="shared" si="64"/>
        <v>0</v>
      </c>
      <c r="P355" s="195">
        <f t="shared" si="64"/>
        <v>0</v>
      </c>
      <c r="Q355" s="195">
        <f t="shared" ref="Q355" si="65">Q359+Q363+Q367+Q371</f>
        <v>11</v>
      </c>
      <c r="R355" s="560">
        <f t="shared" si="58"/>
        <v>0</v>
      </c>
      <c r="S355" s="561"/>
      <c r="T355" s="78"/>
      <c r="U355" s="78"/>
      <c r="V355" s="78"/>
      <c r="W355" s="78"/>
      <c r="X355" s="78"/>
      <c r="Y355" s="78"/>
      <c r="Z355" s="78"/>
      <c r="AA355" s="78"/>
      <c r="AB355" s="78"/>
      <c r="AC355" s="78"/>
      <c r="AD355" s="78"/>
      <c r="AE355" s="78"/>
      <c r="AF355" s="78"/>
      <c r="AG355" s="78"/>
      <c r="AH355" s="78"/>
      <c r="AI355" s="78"/>
      <c r="AJ355" s="243"/>
      <c r="AK355" s="398"/>
      <c r="AL355" s="398"/>
      <c r="AM355" s="398"/>
      <c r="AN355" s="416"/>
      <c r="AO355" s="416"/>
      <c r="AP355" s="416"/>
      <c r="AQ355" s="416"/>
      <c r="AR355" s="416"/>
      <c r="AS355" s="416"/>
      <c r="AT355" s="408"/>
      <c r="AU355" s="408"/>
      <c r="AV355" s="408"/>
      <c r="AW355" s="405"/>
      <c r="AX355" s="405"/>
      <c r="AY355" s="354"/>
      <c r="AZ355" s="305"/>
      <c r="BA355" s="305"/>
    </row>
    <row r="356" spans="1:53" s="118" customFormat="1" ht="12" hidden="1" customHeight="1" outlineLevel="1" x14ac:dyDescent="0.35">
      <c r="A356" s="78"/>
      <c r="B356" s="192"/>
      <c r="C356" s="192"/>
      <c r="D356" s="192"/>
      <c r="E356" s="192"/>
      <c r="F356" s="192"/>
      <c r="G356" s="554" t="s">
        <v>103</v>
      </c>
      <c r="H356" s="554"/>
      <c r="I356" s="554"/>
      <c r="J356" s="554"/>
      <c r="K356" s="197"/>
      <c r="L356" s="195">
        <f t="shared" ref="L356:P358" si="66">L360+L364+L368+L372</f>
        <v>11</v>
      </c>
      <c r="M356" s="195">
        <f t="shared" si="66"/>
        <v>0</v>
      </c>
      <c r="N356" s="195">
        <f t="shared" si="66"/>
        <v>0</v>
      </c>
      <c r="O356" s="195">
        <f t="shared" si="66"/>
        <v>0</v>
      </c>
      <c r="P356" s="195">
        <f t="shared" si="66"/>
        <v>0</v>
      </c>
      <c r="Q356" s="195">
        <f t="shared" ref="Q356" si="67">Q360+Q364+Q368+Q372</f>
        <v>11</v>
      </c>
      <c r="R356" s="560">
        <f t="shared" si="58"/>
        <v>0</v>
      </c>
      <c r="S356" s="561"/>
      <c r="T356" s="78"/>
      <c r="U356" s="78"/>
      <c r="V356" s="78"/>
      <c r="W356" s="78"/>
      <c r="X356" s="78"/>
      <c r="Y356" s="78"/>
      <c r="Z356" s="78"/>
      <c r="AA356" s="78"/>
      <c r="AB356" s="78"/>
      <c r="AC356" s="78"/>
      <c r="AD356" s="78"/>
      <c r="AE356" s="78"/>
      <c r="AF356" s="78"/>
      <c r="AG356" s="78"/>
      <c r="AH356" s="78"/>
      <c r="AI356" s="78"/>
      <c r="AJ356" s="243"/>
      <c r="AK356" s="398"/>
      <c r="AL356" s="398"/>
      <c r="AM356" s="398"/>
      <c r="AN356" s="416"/>
      <c r="AO356" s="416"/>
      <c r="AP356" s="416"/>
      <c r="AQ356" s="416"/>
      <c r="AR356" s="416"/>
      <c r="AS356" s="416"/>
      <c r="AT356" s="408"/>
      <c r="AU356" s="408"/>
      <c r="AV356" s="408"/>
      <c r="AW356" s="405"/>
      <c r="AX356" s="405"/>
      <c r="AY356" s="354"/>
      <c r="AZ356" s="305"/>
      <c r="BA356" s="305"/>
    </row>
    <row r="357" spans="1:53" s="118" customFormat="1" ht="12" hidden="1" customHeight="1" outlineLevel="1" x14ac:dyDescent="0.35">
      <c r="A357" s="78"/>
      <c r="B357" s="192"/>
      <c r="C357" s="192"/>
      <c r="D357" s="192"/>
      <c r="E357" s="192"/>
      <c r="F357" s="192"/>
      <c r="G357" s="554" t="s">
        <v>104</v>
      </c>
      <c r="H357" s="554"/>
      <c r="I357" s="554"/>
      <c r="J357" s="554"/>
      <c r="K357" s="197"/>
      <c r="L357" s="195">
        <f t="shared" si="66"/>
        <v>11</v>
      </c>
      <c r="M357" s="195">
        <f t="shared" si="66"/>
        <v>0</v>
      </c>
      <c r="N357" s="195">
        <f t="shared" si="66"/>
        <v>0</v>
      </c>
      <c r="O357" s="195">
        <f t="shared" si="66"/>
        <v>0</v>
      </c>
      <c r="P357" s="195">
        <f t="shared" si="66"/>
        <v>0</v>
      </c>
      <c r="Q357" s="195">
        <f t="shared" ref="Q357" si="68">Q361+Q365+Q369+Q373</f>
        <v>11</v>
      </c>
      <c r="R357" s="560">
        <f t="shared" si="58"/>
        <v>0</v>
      </c>
      <c r="S357" s="561"/>
      <c r="T357" s="78"/>
      <c r="U357" s="78"/>
      <c r="V357" s="78"/>
      <c r="W357" s="78"/>
      <c r="X357" s="78"/>
      <c r="Y357" s="78"/>
      <c r="Z357" s="78"/>
      <c r="AA357" s="78"/>
      <c r="AB357" s="78"/>
      <c r="AC357" s="78"/>
      <c r="AD357" s="78"/>
      <c r="AE357" s="78"/>
      <c r="AF357" s="78"/>
      <c r="AG357" s="78"/>
      <c r="AH357" s="78"/>
      <c r="AI357" s="78"/>
      <c r="AJ357" s="243"/>
      <c r="AK357" s="398"/>
      <c r="AL357" s="398"/>
      <c r="AM357" s="398"/>
      <c r="AN357" s="416"/>
      <c r="AO357" s="416"/>
      <c r="AP357" s="416"/>
      <c r="AQ357" s="416"/>
      <c r="AR357" s="416"/>
      <c r="AS357" s="416"/>
      <c r="AT357" s="408"/>
      <c r="AU357" s="408"/>
      <c r="AV357" s="408"/>
      <c r="AW357" s="405"/>
      <c r="AX357" s="405"/>
      <c r="AY357" s="354"/>
      <c r="AZ357" s="305"/>
      <c r="BA357" s="305"/>
    </row>
    <row r="358" spans="1:53" s="118" customFormat="1" ht="12" hidden="1" customHeight="1" outlineLevel="1" x14ac:dyDescent="0.35">
      <c r="A358" s="78"/>
      <c r="B358" s="192"/>
      <c r="C358" s="192"/>
      <c r="D358" s="192"/>
      <c r="E358" s="192"/>
      <c r="F358" s="192"/>
      <c r="G358" s="554" t="s">
        <v>121</v>
      </c>
      <c r="H358" s="554"/>
      <c r="I358" s="554"/>
      <c r="J358" s="554"/>
      <c r="K358" s="197"/>
      <c r="L358" s="195">
        <f t="shared" si="66"/>
        <v>11</v>
      </c>
      <c r="M358" s="195">
        <f t="shared" si="66"/>
        <v>0</v>
      </c>
      <c r="N358" s="195">
        <f t="shared" si="66"/>
        <v>0</v>
      </c>
      <c r="O358" s="195">
        <f t="shared" si="66"/>
        <v>0</v>
      </c>
      <c r="P358" s="195">
        <f t="shared" si="66"/>
        <v>0</v>
      </c>
      <c r="Q358" s="195">
        <f t="shared" ref="Q358" si="69">Q362+Q366+Q370+Q374</f>
        <v>11</v>
      </c>
      <c r="R358" s="560">
        <f t="shared" si="58"/>
        <v>0</v>
      </c>
      <c r="S358" s="561"/>
      <c r="T358" s="78"/>
      <c r="U358" s="78"/>
      <c r="V358" s="78"/>
      <c r="W358" s="78"/>
      <c r="X358" s="78"/>
      <c r="Y358" s="78"/>
      <c r="Z358" s="78"/>
      <c r="AA358" s="78"/>
      <c r="AB358" s="78"/>
      <c r="AC358" s="78"/>
      <c r="AD358" s="78"/>
      <c r="AE358" s="78"/>
      <c r="AF358" s="78"/>
      <c r="AG358" s="78"/>
      <c r="AH358" s="78"/>
      <c r="AI358" s="78"/>
      <c r="AJ358" s="243"/>
      <c r="AK358" s="398"/>
      <c r="AL358" s="398"/>
      <c r="AM358" s="398"/>
      <c r="AN358" s="416"/>
      <c r="AO358" s="416"/>
      <c r="AP358" s="416"/>
      <c r="AQ358" s="416"/>
      <c r="AR358" s="416"/>
      <c r="AS358" s="416"/>
      <c r="AT358" s="408"/>
      <c r="AU358" s="408"/>
      <c r="AV358" s="408"/>
      <c r="AW358" s="405"/>
      <c r="AX358" s="405"/>
      <c r="AY358" s="354"/>
      <c r="AZ358" s="305"/>
      <c r="BA358" s="305"/>
    </row>
    <row r="359" spans="1:53" s="118" customFormat="1" ht="12" customHeight="1" collapsed="1" x14ac:dyDescent="0.35">
      <c r="A359" s="78"/>
      <c r="B359" s="559" t="s">
        <v>3</v>
      </c>
      <c r="C359" s="559"/>
      <c r="D359" s="559"/>
      <c r="E359" s="559"/>
      <c r="F359" s="559"/>
      <c r="G359" s="559" t="str">
        <f>$B$233</f>
        <v>Service non renseigné</v>
      </c>
      <c r="H359" s="559"/>
      <c r="I359" s="559"/>
      <c r="J359" s="559"/>
      <c r="K359" s="559"/>
      <c r="L359" s="195">
        <f t="shared" ref="L359:L374" si="70">P418</f>
        <v>6</v>
      </c>
      <c r="M359" s="195">
        <f>COUNTIFS('6 - Services_Unités de soins'!$J$26:$J$40,M$335,'6 - Services_Unités de soins'!$A$26:$A$40,"~*")</f>
        <v>0</v>
      </c>
      <c r="N359" s="195">
        <f>COUNTIFS('6 - Services_Unités de soins'!$J$26:$J$40,N$335,'6 - Services_Unités de soins'!$A$26:$A$40,"~*")</f>
        <v>0</v>
      </c>
      <c r="O359" s="195">
        <f>COUNTIFS('6 - Services_Unités de soins'!$J$26:$J$40,O$335,'6 - Services_Unités de soins'!$A$26:$A$40,"~*")</f>
        <v>0</v>
      </c>
      <c r="P359" s="195">
        <f>COUNTIFS('6 - Services_Unités de soins'!$J$26:$J$40,P$335,'6 - Services_Unités de soins'!$A$26:$A$40,"~*")</f>
        <v>0</v>
      </c>
      <c r="Q359" s="211">
        <f t="shared" ref="Q359:Q374" si="71">L359-SUM(M359:P359)</f>
        <v>6</v>
      </c>
      <c r="R359" s="560" t="str">
        <f>IF(E304="non","NC",IFERROR((M359+(O359*0.5))/(L359-P359),"NC"))</f>
        <v>NC</v>
      </c>
      <c r="S359" s="561"/>
      <c r="T359" s="196"/>
      <c r="U359" s="196"/>
      <c r="V359" s="196"/>
      <c r="W359" s="196"/>
      <c r="X359" s="196"/>
      <c r="Y359" s="196"/>
      <c r="Z359" s="196"/>
      <c r="AA359" s="196"/>
      <c r="AB359" s="196"/>
      <c r="AC359" s="196"/>
      <c r="AD359" s="196"/>
      <c r="AE359" s="196"/>
      <c r="AF359" s="196"/>
      <c r="AG359" s="196"/>
      <c r="AH359" s="196"/>
      <c r="AI359" s="196"/>
      <c r="AJ359" s="421"/>
      <c r="AK359" s="408"/>
      <c r="AL359" s="408"/>
      <c r="AM359" s="408"/>
      <c r="AN359" s="416"/>
      <c r="AO359" s="416"/>
      <c r="AP359" s="416"/>
      <c r="AQ359" s="416"/>
      <c r="AR359" s="416"/>
      <c r="AS359" s="416"/>
      <c r="AT359" s="408"/>
      <c r="AU359" s="408"/>
      <c r="AV359" s="408"/>
      <c r="AW359" s="405"/>
      <c r="AX359" s="405"/>
      <c r="AY359" s="354"/>
      <c r="AZ359" s="305"/>
      <c r="BA359" s="305"/>
    </row>
    <row r="360" spans="1:53" s="118" customFormat="1" ht="12" customHeight="1" x14ac:dyDescent="0.35">
      <c r="A360" s="78"/>
      <c r="B360" s="559"/>
      <c r="C360" s="559"/>
      <c r="D360" s="559"/>
      <c r="E360" s="559"/>
      <c r="F360" s="559"/>
      <c r="G360" s="559" t="str">
        <f>$K$233</f>
        <v>Service non renseigné</v>
      </c>
      <c r="H360" s="559"/>
      <c r="I360" s="559"/>
      <c r="J360" s="559"/>
      <c r="K360" s="559"/>
      <c r="L360" s="195">
        <f t="shared" si="70"/>
        <v>6</v>
      </c>
      <c r="M360" s="195">
        <f>COUNTIFS('6 - Services_Unités de soins'!$K$26:$K$40,M$335,'6 - Services_Unités de soins'!$A$26:$A$40,"~*")</f>
        <v>0</v>
      </c>
      <c r="N360" s="195">
        <f>COUNTIFS('6 - Services_Unités de soins'!$K$26:$K$40,N$335,'6 - Services_Unités de soins'!$A$26:$A$40,"~*")</f>
        <v>0</v>
      </c>
      <c r="O360" s="195">
        <f>COUNTIFS('6 - Services_Unités de soins'!$K$26:$K$40,O$335,'6 - Services_Unités de soins'!$A$26:$A$40,"~*")</f>
        <v>0</v>
      </c>
      <c r="P360" s="195">
        <f>COUNTIFS('6 - Services_Unités de soins'!$K$26:$K$40,P$335,'6 - Services_Unités de soins'!$A$26:$A$40,"~*")</f>
        <v>0</v>
      </c>
      <c r="Q360" s="211">
        <f t="shared" si="71"/>
        <v>6</v>
      </c>
      <c r="R360" s="560" t="str">
        <f>IF(E305="non","NC",IFERROR((M360+(O360*0.5))/(L360-P360),"NC"))</f>
        <v>NC</v>
      </c>
      <c r="S360" s="561"/>
      <c r="T360" s="196"/>
      <c r="U360" s="196"/>
      <c r="V360" s="196"/>
      <c r="W360" s="196"/>
      <c r="X360" s="196"/>
      <c r="Y360" s="196"/>
      <c r="Z360" s="196"/>
      <c r="AA360" s="196"/>
      <c r="AB360" s="196"/>
      <c r="AC360" s="196"/>
      <c r="AD360" s="196"/>
      <c r="AE360" s="196"/>
      <c r="AF360" s="196"/>
      <c r="AG360" s="196"/>
      <c r="AH360" s="196"/>
      <c r="AI360" s="196"/>
      <c r="AJ360" s="421"/>
      <c r="AK360" s="408"/>
      <c r="AL360" s="408"/>
      <c r="AM360" s="408"/>
      <c r="AN360" s="416"/>
      <c r="AO360" s="416"/>
      <c r="AP360" s="416"/>
      <c r="AQ360" s="416"/>
      <c r="AR360" s="416"/>
      <c r="AS360" s="416"/>
      <c r="AT360" s="408"/>
      <c r="AU360" s="408"/>
      <c r="AV360" s="408"/>
      <c r="AW360" s="405"/>
      <c r="AX360" s="405"/>
      <c r="AY360" s="354"/>
      <c r="AZ360" s="305"/>
      <c r="BA360" s="305"/>
    </row>
    <row r="361" spans="1:53" s="118" customFormat="1" ht="12" customHeight="1" x14ac:dyDescent="0.35">
      <c r="A361" s="78"/>
      <c r="B361" s="559"/>
      <c r="C361" s="559"/>
      <c r="D361" s="559"/>
      <c r="E361" s="559"/>
      <c r="F361" s="559"/>
      <c r="G361" s="559" t="str">
        <f>$B$244</f>
        <v>Service non renseigné</v>
      </c>
      <c r="H361" s="559"/>
      <c r="I361" s="559"/>
      <c r="J361" s="559"/>
      <c r="K361" s="559"/>
      <c r="L361" s="195">
        <f t="shared" si="70"/>
        <v>6</v>
      </c>
      <c r="M361" s="195">
        <f>COUNTIFS('6 - Services_Unités de soins'!$L$26:$L$40,M$335,'6 - Services_Unités de soins'!$A$26:$A$40,"~*")</f>
        <v>0</v>
      </c>
      <c r="N361" s="195">
        <f>COUNTIFS('6 - Services_Unités de soins'!$L$26:$L$40,N$335,'6 - Services_Unités de soins'!$A$26:$A$40,"~*")</f>
        <v>0</v>
      </c>
      <c r="O361" s="195">
        <f>COUNTIFS('6 - Services_Unités de soins'!$L$26:$L$40,O$335,'6 - Services_Unités de soins'!$A$26:$A$40,"~*")</f>
        <v>0</v>
      </c>
      <c r="P361" s="195">
        <f>COUNTIFS('6 - Services_Unités de soins'!$L$26:$L$40,P$335,'6 - Services_Unités de soins'!$A$26:$A$40,"~*")</f>
        <v>0</v>
      </c>
      <c r="Q361" s="211">
        <f t="shared" si="71"/>
        <v>6</v>
      </c>
      <c r="R361" s="560" t="str">
        <f>IF(E306="non","NC",IFERROR((M361+(O361*0.5))/(L361-P361),"NC"))</f>
        <v>NC</v>
      </c>
      <c r="S361" s="561"/>
      <c r="T361" s="196"/>
      <c r="U361" s="196"/>
      <c r="V361" s="196"/>
      <c r="W361" s="196"/>
      <c r="X361" s="196"/>
      <c r="Y361" s="196"/>
      <c r="Z361" s="196"/>
      <c r="AA361" s="196"/>
      <c r="AB361" s="196"/>
      <c r="AC361" s="196"/>
      <c r="AD361" s="196"/>
      <c r="AE361" s="196"/>
      <c r="AF361" s="196"/>
      <c r="AG361" s="196"/>
      <c r="AH361" s="196"/>
      <c r="AI361" s="196"/>
      <c r="AJ361" s="421"/>
      <c r="AK361" s="408"/>
      <c r="AL361" s="408"/>
      <c r="AM361" s="408"/>
      <c r="AN361" s="416"/>
      <c r="AO361" s="416"/>
      <c r="AP361" s="416"/>
      <c r="AQ361" s="416"/>
      <c r="AR361" s="416"/>
      <c r="AS361" s="416"/>
      <c r="AT361" s="408"/>
      <c r="AU361" s="408"/>
      <c r="AV361" s="408"/>
      <c r="AW361" s="405"/>
      <c r="AX361" s="405"/>
      <c r="AY361" s="354"/>
      <c r="AZ361" s="305"/>
      <c r="BA361" s="305"/>
    </row>
    <row r="362" spans="1:53" s="118" customFormat="1" ht="12" customHeight="1" x14ac:dyDescent="0.35">
      <c r="A362" s="78"/>
      <c r="B362" s="559"/>
      <c r="C362" s="559"/>
      <c r="D362" s="559"/>
      <c r="E362" s="559"/>
      <c r="F362" s="559"/>
      <c r="G362" s="655" t="str">
        <f>$K$244</f>
        <v>Service non renseigné</v>
      </c>
      <c r="H362" s="655"/>
      <c r="I362" s="655"/>
      <c r="J362" s="655"/>
      <c r="K362" s="655"/>
      <c r="L362" s="393">
        <f t="shared" si="70"/>
        <v>6</v>
      </c>
      <c r="M362" s="393">
        <f>COUNTIFS('6 - Services_Unités de soins'!$M$26:$M$40,M$335,'6 - Services_Unités de soins'!$A$26:$A$40,"~*")</f>
        <v>0</v>
      </c>
      <c r="N362" s="393">
        <f>COUNTIFS('6 - Services_Unités de soins'!$M$26:$M$40,N$335,'6 - Services_Unités de soins'!$A$26:$A$40,"~*")</f>
        <v>0</v>
      </c>
      <c r="O362" s="393">
        <f>COUNTIFS('6 - Services_Unités de soins'!$M$26:$M$40,O$335,'6 - Services_Unités de soins'!$A$26:$A$40,"~*")</f>
        <v>0</v>
      </c>
      <c r="P362" s="393">
        <f>COUNTIFS('6 - Services_Unités de soins'!$M$26:$M$40,P$335,'6 - Services_Unités de soins'!$A$26:$A$40,"~*")</f>
        <v>0</v>
      </c>
      <c r="Q362" s="394">
        <f t="shared" si="71"/>
        <v>6</v>
      </c>
      <c r="R362" s="656" t="str">
        <f>IF(E307="non","NC",IFERROR((M362+(O362*0.5))/(L362-P362),"NC"))</f>
        <v>NC</v>
      </c>
      <c r="S362" s="657"/>
      <c r="T362" s="196"/>
      <c r="U362" s="196"/>
      <c r="V362" s="196"/>
      <c r="W362" s="196"/>
      <c r="X362" s="196"/>
      <c r="Y362" s="196"/>
      <c r="Z362" s="196"/>
      <c r="AA362" s="196"/>
      <c r="AB362" s="196"/>
      <c r="AC362" s="196"/>
      <c r="AD362" s="196"/>
      <c r="AE362" s="196"/>
      <c r="AF362" s="196"/>
      <c r="AG362" s="196"/>
      <c r="AH362" s="196"/>
      <c r="AI362" s="196"/>
      <c r="AJ362" s="421"/>
      <c r="AK362" s="408"/>
      <c r="AL362" s="408"/>
      <c r="AM362" s="408"/>
      <c r="AN362" s="416"/>
      <c r="AO362" s="416"/>
      <c r="AP362" s="416"/>
      <c r="AQ362" s="416"/>
      <c r="AR362" s="416"/>
      <c r="AS362" s="416"/>
      <c r="AT362" s="408"/>
      <c r="AU362" s="408"/>
      <c r="AV362" s="408"/>
      <c r="AW362" s="405"/>
      <c r="AX362" s="405"/>
      <c r="AY362" s="354"/>
      <c r="AZ362" s="305"/>
      <c r="BA362" s="305"/>
    </row>
    <row r="363" spans="1:53" s="118" customFormat="1" ht="12" customHeight="1" x14ac:dyDescent="0.35">
      <c r="A363" s="78"/>
      <c r="B363" s="559" t="s">
        <v>448</v>
      </c>
      <c r="C363" s="559"/>
      <c r="D363" s="559"/>
      <c r="E363" s="559"/>
      <c r="F363" s="559"/>
      <c r="G363" s="559" t="str">
        <f t="shared" ref="G363:G366" si="72">G359</f>
        <v>Service non renseigné</v>
      </c>
      <c r="H363" s="559"/>
      <c r="I363" s="559"/>
      <c r="J363" s="559"/>
      <c r="K363" s="559"/>
      <c r="L363" s="195"/>
      <c r="M363" s="195"/>
      <c r="N363" s="195"/>
      <c r="O363" s="195"/>
      <c r="P363" s="195"/>
      <c r="Q363" s="211"/>
      <c r="R363" s="593" t="str">
        <f>$R$407</f>
        <v>non applicable</v>
      </c>
      <c r="S363" s="594"/>
      <c r="T363" s="196"/>
      <c r="U363" s="196"/>
      <c r="V363" s="196"/>
      <c r="W363" s="196"/>
      <c r="X363" s="196"/>
      <c r="Y363" s="196"/>
      <c r="Z363" s="196"/>
      <c r="AA363" s="196"/>
      <c r="AB363" s="196"/>
      <c r="AC363" s="196"/>
      <c r="AD363" s="196"/>
      <c r="AE363" s="196"/>
      <c r="AF363" s="196"/>
      <c r="AG363" s="196"/>
      <c r="AH363" s="196"/>
      <c r="AI363" s="196"/>
      <c r="AJ363" s="421"/>
      <c r="AK363" s="408"/>
      <c r="AL363" s="408"/>
      <c r="AM363" s="408"/>
      <c r="AN363" s="416"/>
      <c r="AO363" s="416"/>
      <c r="AP363" s="416"/>
      <c r="AQ363" s="416"/>
      <c r="AR363" s="416"/>
      <c r="AS363" s="416"/>
      <c r="AT363" s="408"/>
      <c r="AU363" s="408"/>
      <c r="AV363" s="408"/>
      <c r="AW363" s="405"/>
      <c r="AX363" s="405"/>
      <c r="AY363" s="354"/>
      <c r="AZ363" s="305"/>
      <c r="BA363" s="305"/>
    </row>
    <row r="364" spans="1:53" s="118" customFormat="1" ht="12" customHeight="1" x14ac:dyDescent="0.35">
      <c r="A364" s="78"/>
      <c r="B364" s="559"/>
      <c r="C364" s="559"/>
      <c r="D364" s="559"/>
      <c r="E364" s="559"/>
      <c r="F364" s="559"/>
      <c r="G364" s="559" t="str">
        <f t="shared" si="72"/>
        <v>Service non renseigné</v>
      </c>
      <c r="H364" s="559"/>
      <c r="I364" s="559"/>
      <c r="J364" s="559"/>
      <c r="K364" s="559"/>
      <c r="L364" s="195"/>
      <c r="M364" s="195"/>
      <c r="N364" s="195"/>
      <c r="O364" s="195"/>
      <c r="P364" s="195"/>
      <c r="Q364" s="211"/>
      <c r="R364" s="593" t="str">
        <f>$R$407</f>
        <v>non applicable</v>
      </c>
      <c r="S364" s="594"/>
      <c r="T364" s="196"/>
      <c r="U364" s="196"/>
      <c r="V364" s="196"/>
      <c r="W364" s="196"/>
      <c r="X364" s="196"/>
      <c r="Y364" s="196"/>
      <c r="Z364" s="196"/>
      <c r="AA364" s="196"/>
      <c r="AB364" s="196"/>
      <c r="AC364" s="196"/>
      <c r="AD364" s="196"/>
      <c r="AE364" s="196"/>
      <c r="AF364" s="196"/>
      <c r="AG364" s="196"/>
      <c r="AH364" s="196"/>
      <c r="AI364" s="196"/>
      <c r="AJ364" s="421"/>
      <c r="AK364" s="398"/>
      <c r="AL364" s="398"/>
      <c r="AM364" s="398"/>
      <c r="AN364" s="416"/>
      <c r="AO364" s="416"/>
      <c r="AP364" s="416"/>
      <c r="AQ364" s="416"/>
      <c r="AR364" s="416"/>
      <c r="AS364" s="416"/>
      <c r="AT364" s="408"/>
      <c r="AU364" s="408"/>
      <c r="AV364" s="408"/>
      <c r="AW364" s="405"/>
      <c r="AX364" s="405"/>
      <c r="AY364" s="354"/>
      <c r="AZ364" s="305"/>
      <c r="BA364" s="305"/>
    </row>
    <row r="365" spans="1:53" s="118" customFormat="1" ht="12" customHeight="1" x14ac:dyDescent="0.35">
      <c r="A365" s="78"/>
      <c r="B365" s="559"/>
      <c r="C365" s="559"/>
      <c r="D365" s="559"/>
      <c r="E365" s="559"/>
      <c r="F365" s="559"/>
      <c r="G365" s="559" t="str">
        <f t="shared" si="72"/>
        <v>Service non renseigné</v>
      </c>
      <c r="H365" s="559"/>
      <c r="I365" s="559"/>
      <c r="J365" s="559"/>
      <c r="K365" s="559"/>
      <c r="L365" s="195"/>
      <c r="M365" s="195"/>
      <c r="N365" s="195"/>
      <c r="O365" s="195"/>
      <c r="P365" s="195"/>
      <c r="Q365" s="211"/>
      <c r="R365" s="593" t="str">
        <f>$R$407</f>
        <v>non applicable</v>
      </c>
      <c r="S365" s="594"/>
      <c r="T365" s="196"/>
      <c r="U365" s="196"/>
      <c r="V365" s="196"/>
      <c r="W365" s="196"/>
      <c r="X365" s="196"/>
      <c r="Y365" s="196"/>
      <c r="Z365" s="196"/>
      <c r="AA365" s="196"/>
      <c r="AB365" s="196"/>
      <c r="AC365" s="196"/>
      <c r="AD365" s="196"/>
      <c r="AE365" s="196"/>
      <c r="AF365" s="196"/>
      <c r="AG365" s="196"/>
      <c r="AH365" s="196"/>
      <c r="AI365" s="196"/>
      <c r="AJ365" s="421"/>
      <c r="AK365" s="398"/>
      <c r="AL365" s="398"/>
      <c r="AM365" s="398"/>
      <c r="AN365" s="416"/>
      <c r="AO365" s="416"/>
      <c r="AP365" s="416"/>
      <c r="AQ365" s="416"/>
      <c r="AR365" s="416"/>
      <c r="AS365" s="416"/>
      <c r="AT365" s="408"/>
      <c r="AU365" s="408"/>
      <c r="AV365" s="408"/>
      <c r="AW365" s="405"/>
      <c r="AX365" s="405"/>
      <c r="AY365" s="354"/>
      <c r="AZ365" s="305"/>
      <c r="BA365" s="305"/>
    </row>
    <row r="366" spans="1:53" s="118" customFormat="1" ht="12" customHeight="1" x14ac:dyDescent="0.35">
      <c r="A366" s="78"/>
      <c r="B366" s="559"/>
      <c r="C366" s="559"/>
      <c r="D366" s="559"/>
      <c r="E366" s="559"/>
      <c r="F366" s="559"/>
      <c r="G366" s="559" t="str">
        <f t="shared" si="72"/>
        <v>Service non renseigné</v>
      </c>
      <c r="H366" s="559"/>
      <c r="I366" s="559"/>
      <c r="J366" s="559"/>
      <c r="K366" s="559"/>
      <c r="L366" s="195"/>
      <c r="M366" s="195"/>
      <c r="N366" s="195"/>
      <c r="O366" s="195"/>
      <c r="P366" s="195"/>
      <c r="Q366" s="211"/>
      <c r="R366" s="593" t="str">
        <f>$R$407</f>
        <v>non applicable</v>
      </c>
      <c r="S366" s="594"/>
      <c r="T366" s="196"/>
      <c r="U366" s="196"/>
      <c r="V366" s="196"/>
      <c r="W366" s="196"/>
      <c r="X366" s="196"/>
      <c r="Y366" s="196"/>
      <c r="Z366" s="196"/>
      <c r="AA366" s="196"/>
      <c r="AB366" s="196"/>
      <c r="AC366" s="196"/>
      <c r="AD366" s="196"/>
      <c r="AE366" s="196"/>
      <c r="AF366" s="196"/>
      <c r="AG366" s="196"/>
      <c r="AH366" s="196"/>
      <c r="AI366" s="196"/>
      <c r="AJ366" s="421"/>
      <c r="AK366" s="398"/>
      <c r="AL366" s="398"/>
      <c r="AM366" s="398"/>
      <c r="AN366" s="416"/>
      <c r="AO366" s="416"/>
      <c r="AP366" s="416"/>
      <c r="AQ366" s="416"/>
      <c r="AR366" s="416"/>
      <c r="AS366" s="416"/>
      <c r="AT366" s="408"/>
      <c r="AU366" s="408"/>
      <c r="AV366" s="408"/>
      <c r="AW366" s="405"/>
      <c r="AX366" s="405"/>
      <c r="AY366" s="354"/>
      <c r="AZ366" s="305"/>
      <c r="BA366" s="305"/>
    </row>
    <row r="367" spans="1:53" s="118" customFormat="1" ht="12" customHeight="1" x14ac:dyDescent="0.35">
      <c r="A367" s="78"/>
      <c r="B367" s="559" t="s">
        <v>119</v>
      </c>
      <c r="C367" s="559"/>
      <c r="D367" s="559"/>
      <c r="E367" s="559"/>
      <c r="F367" s="559"/>
      <c r="G367" s="559" t="str">
        <f t="shared" ref="G367:G374" si="73">G363</f>
        <v>Service non renseigné</v>
      </c>
      <c r="H367" s="559"/>
      <c r="I367" s="559"/>
      <c r="J367" s="559"/>
      <c r="K367" s="559"/>
      <c r="L367" s="195">
        <f t="shared" si="70"/>
        <v>1</v>
      </c>
      <c r="M367" s="195">
        <f>COUNTIFS('6 - Services_Unités de soins'!$J$45:$J$46,M$335,'6 - Services_Unités de soins'!$A$45:$A$46,"~*")</f>
        <v>0</v>
      </c>
      <c r="N367" s="195">
        <f>COUNTIFS('6 - Services_Unités de soins'!$J$45:$J$46,N$335,'6 - Services_Unités de soins'!$A$45:$A$46,"~*")</f>
        <v>0</v>
      </c>
      <c r="O367" s="195">
        <f>COUNTIFS('6 - Services_Unités de soins'!$J$45:$J$46,O$335,'6 - Services_Unités de soins'!$A$45:$A$46,"~*")</f>
        <v>0</v>
      </c>
      <c r="P367" s="195">
        <f>COUNTIFS('6 - Services_Unités de soins'!$J$45:$J$46,P$335,'6 - Services_Unités de soins'!$A$45:$A$46,"~*")</f>
        <v>0</v>
      </c>
      <c r="Q367" s="211">
        <f t="shared" si="71"/>
        <v>1</v>
      </c>
      <c r="R367" s="560" t="str">
        <f>IF($K304=0,"NC",IFERROR((M367+(O367*0.5))/(L367-P367),"NC"))</f>
        <v>NC</v>
      </c>
      <c r="S367" s="561"/>
      <c r="T367" s="196"/>
      <c r="U367" s="196"/>
      <c r="V367" s="196"/>
      <c r="W367" s="196"/>
      <c r="X367" s="196"/>
      <c r="Y367" s="196"/>
      <c r="Z367" s="196"/>
      <c r="AA367" s="196"/>
      <c r="AB367" s="196"/>
      <c r="AC367" s="196"/>
      <c r="AD367" s="196"/>
      <c r="AE367" s="196"/>
      <c r="AF367" s="196"/>
      <c r="AG367" s="196"/>
      <c r="AH367" s="196"/>
      <c r="AI367" s="196"/>
      <c r="AJ367" s="421"/>
      <c r="AK367" s="398"/>
      <c r="AL367" s="398"/>
      <c r="AM367" s="398"/>
      <c r="AN367" s="416"/>
      <c r="AO367" s="416"/>
      <c r="AP367" s="416"/>
      <c r="AQ367" s="416"/>
      <c r="AR367" s="416"/>
      <c r="AS367" s="416"/>
      <c r="AT367" s="408"/>
      <c r="AU367" s="408"/>
      <c r="AV367" s="408"/>
      <c r="AW367" s="405"/>
      <c r="AX367" s="405"/>
      <c r="AY367" s="354"/>
      <c r="AZ367" s="305"/>
      <c r="BA367" s="305"/>
    </row>
    <row r="368" spans="1:53" s="118" customFormat="1" ht="12" customHeight="1" x14ac:dyDescent="0.35">
      <c r="A368" s="78"/>
      <c r="B368" s="559"/>
      <c r="C368" s="559"/>
      <c r="D368" s="559"/>
      <c r="E368" s="559"/>
      <c r="F368" s="559"/>
      <c r="G368" s="559" t="str">
        <f t="shared" si="73"/>
        <v>Service non renseigné</v>
      </c>
      <c r="H368" s="559"/>
      <c r="I368" s="559"/>
      <c r="J368" s="559"/>
      <c r="K368" s="559"/>
      <c r="L368" s="195">
        <f t="shared" si="70"/>
        <v>1</v>
      </c>
      <c r="M368" s="195">
        <f>COUNTIFS('6 - Services_Unités de soins'!$K$45:$K$46,M$335,'6 - Services_Unités de soins'!$A$45:$A$46,"~*")</f>
        <v>0</v>
      </c>
      <c r="N368" s="195">
        <f>COUNTIFS('6 - Services_Unités de soins'!$K$45:$K$46,N$335,'6 - Services_Unités de soins'!$A$45:$A$46,"~*")</f>
        <v>0</v>
      </c>
      <c r="O368" s="195">
        <f>COUNTIFS('6 - Services_Unités de soins'!$K$45:$K$46,O$335,'6 - Services_Unités de soins'!$A$45:$A$46,"~*")</f>
        <v>0</v>
      </c>
      <c r="P368" s="195">
        <f>COUNTIFS('6 - Services_Unités de soins'!$K$45:$K$46,P$335,'6 - Services_Unités de soins'!$A$45:$A$46,"~*")</f>
        <v>0</v>
      </c>
      <c r="Q368" s="211">
        <f t="shared" si="71"/>
        <v>1</v>
      </c>
      <c r="R368" s="560" t="str">
        <f t="shared" ref="R368:R369" si="74">IF($K305=0,"NC",IFERROR((M368+(O368*0.5))/(L368-P368),"NC"))</f>
        <v>NC</v>
      </c>
      <c r="S368" s="561"/>
      <c r="T368" s="196"/>
      <c r="U368" s="196"/>
      <c r="V368" s="196"/>
      <c r="W368" s="196"/>
      <c r="X368" s="196"/>
      <c r="Y368" s="196"/>
      <c r="Z368" s="196"/>
      <c r="AA368" s="196"/>
      <c r="AB368" s="196"/>
      <c r="AC368" s="196"/>
      <c r="AD368" s="196"/>
      <c r="AE368" s="196"/>
      <c r="AF368" s="196"/>
      <c r="AG368" s="196"/>
      <c r="AH368" s="196"/>
      <c r="AI368" s="196"/>
      <c r="AJ368" s="421"/>
      <c r="AK368" s="398"/>
      <c r="AL368" s="398"/>
      <c r="AM368" s="398"/>
      <c r="AN368" s="416"/>
      <c r="AO368" s="416"/>
      <c r="AP368" s="416"/>
      <c r="AQ368" s="416"/>
      <c r="AR368" s="416"/>
      <c r="AS368" s="416"/>
      <c r="AT368" s="408"/>
      <c r="AU368" s="408"/>
      <c r="AV368" s="408"/>
      <c r="AW368" s="405"/>
      <c r="AX368" s="405"/>
      <c r="AY368" s="354"/>
      <c r="AZ368" s="305"/>
      <c r="BA368" s="305"/>
    </row>
    <row r="369" spans="1:53" s="118" customFormat="1" ht="12" customHeight="1" x14ac:dyDescent="0.35">
      <c r="A369" s="78"/>
      <c r="B369" s="559"/>
      <c r="C369" s="559"/>
      <c r="D369" s="559"/>
      <c r="E369" s="559"/>
      <c r="F369" s="559"/>
      <c r="G369" s="559" t="str">
        <f t="shared" si="73"/>
        <v>Service non renseigné</v>
      </c>
      <c r="H369" s="559"/>
      <c r="I369" s="559"/>
      <c r="J369" s="559"/>
      <c r="K369" s="559"/>
      <c r="L369" s="195">
        <f t="shared" si="70"/>
        <v>1</v>
      </c>
      <c r="M369" s="195">
        <f>COUNTIFS('6 - Services_Unités de soins'!$L$45:$L$46,M$335,'6 - Services_Unités de soins'!$A$45:$A$46,"~*")</f>
        <v>0</v>
      </c>
      <c r="N369" s="195">
        <f>COUNTIFS('6 - Services_Unités de soins'!$L$45:$L$46,N$335,'6 - Services_Unités de soins'!$A$45:$A$46,"~*")</f>
        <v>0</v>
      </c>
      <c r="O369" s="195">
        <f>COUNTIFS('6 - Services_Unités de soins'!$L$45:$L$46,O$335,'6 - Services_Unités de soins'!$A$45:$A$46,"~*")</f>
        <v>0</v>
      </c>
      <c r="P369" s="195">
        <f>COUNTIFS('6 - Services_Unités de soins'!$L$45:$L$46,P$335,'6 - Services_Unités de soins'!$A$45:$A$46,"~*")</f>
        <v>0</v>
      </c>
      <c r="Q369" s="211">
        <f t="shared" si="71"/>
        <v>1</v>
      </c>
      <c r="R369" s="560" t="str">
        <f t="shared" si="74"/>
        <v>NC</v>
      </c>
      <c r="S369" s="561"/>
      <c r="T369" s="196"/>
      <c r="U369" s="196"/>
      <c r="V369" s="196"/>
      <c r="W369" s="196"/>
      <c r="X369" s="196"/>
      <c r="Y369" s="196"/>
      <c r="Z369" s="196"/>
      <c r="AA369" s="196"/>
      <c r="AB369" s="196"/>
      <c r="AC369" s="196"/>
      <c r="AD369" s="196"/>
      <c r="AE369" s="196"/>
      <c r="AF369" s="196"/>
      <c r="AG369" s="196"/>
      <c r="AH369" s="196"/>
      <c r="AI369" s="196"/>
      <c r="AJ369" s="421"/>
      <c r="AK369" s="398"/>
      <c r="AL369" s="398"/>
      <c r="AM369" s="398"/>
      <c r="AN369" s="416"/>
      <c r="AO369" s="416"/>
      <c r="AP369" s="416"/>
      <c r="AQ369" s="416"/>
      <c r="AR369" s="416"/>
      <c r="AS369" s="416"/>
      <c r="AT369" s="408"/>
      <c r="AU369" s="408"/>
      <c r="AV369" s="408"/>
      <c r="AW369" s="405"/>
      <c r="AX369" s="405"/>
      <c r="AY369" s="354"/>
      <c r="AZ369" s="305"/>
      <c r="BA369" s="305"/>
    </row>
    <row r="370" spans="1:53" s="118" customFormat="1" ht="12" customHeight="1" x14ac:dyDescent="0.35">
      <c r="A370" s="78"/>
      <c r="B370" s="559"/>
      <c r="C370" s="559"/>
      <c r="D370" s="559"/>
      <c r="E370" s="559"/>
      <c r="F370" s="559"/>
      <c r="G370" s="559" t="str">
        <f t="shared" si="73"/>
        <v>Service non renseigné</v>
      </c>
      <c r="H370" s="559"/>
      <c r="I370" s="559"/>
      <c r="J370" s="559"/>
      <c r="K370" s="559"/>
      <c r="L370" s="195">
        <f t="shared" si="70"/>
        <v>1</v>
      </c>
      <c r="M370" s="195">
        <f>COUNTIFS('6 - Services_Unités de soins'!$M$45:$M$46,M$335,'6 - Services_Unités de soins'!$A$45:$A$46,"~*")</f>
        <v>0</v>
      </c>
      <c r="N370" s="195">
        <f>COUNTIFS('6 - Services_Unités de soins'!$M$45:$M$46,N$335,'6 - Services_Unités de soins'!$A$45:$A$46,"~*")</f>
        <v>0</v>
      </c>
      <c r="O370" s="195">
        <f>COUNTIFS('6 - Services_Unités de soins'!$M$45:$M$46,O$335,'6 - Services_Unités de soins'!$A$45:$A$46,"~*")</f>
        <v>0</v>
      </c>
      <c r="P370" s="195">
        <f>COUNTIFS('6 - Services_Unités de soins'!$M$45:$M$46,P$335,'6 - Services_Unités de soins'!$A$45:$A$46,"~*")</f>
        <v>0</v>
      </c>
      <c r="Q370" s="211">
        <f t="shared" si="71"/>
        <v>1</v>
      </c>
      <c r="R370" s="560" t="str">
        <f>IF($K307=0,"NC",IFERROR((M370+(O370*0.5))/(L370-P370),"NC"))</f>
        <v>NC</v>
      </c>
      <c r="S370" s="561"/>
      <c r="T370" s="196"/>
      <c r="U370" s="196"/>
      <c r="V370" s="196"/>
      <c r="W370" s="196"/>
      <c r="X370" s="196"/>
      <c r="Y370" s="196"/>
      <c r="Z370" s="196"/>
      <c r="AA370" s="196"/>
      <c r="AB370" s="196"/>
      <c r="AC370" s="196"/>
      <c r="AD370" s="196"/>
      <c r="AE370" s="196"/>
      <c r="AF370" s="196"/>
      <c r="AG370" s="196"/>
      <c r="AH370" s="196"/>
      <c r="AI370" s="196"/>
      <c r="AJ370" s="421"/>
      <c r="AK370" s="398"/>
      <c r="AL370" s="398"/>
      <c r="AM370" s="398"/>
      <c r="AN370" s="416"/>
      <c r="AO370" s="416"/>
      <c r="AP370" s="416"/>
      <c r="AQ370" s="416"/>
      <c r="AR370" s="416"/>
      <c r="AS370" s="416"/>
      <c r="AT370" s="408"/>
      <c r="AU370" s="408"/>
      <c r="AV370" s="408"/>
      <c r="AW370" s="405"/>
      <c r="AX370" s="405"/>
      <c r="AY370" s="354"/>
      <c r="AZ370" s="305"/>
      <c r="BA370" s="305"/>
    </row>
    <row r="371" spans="1:53" s="118" customFormat="1" ht="12" customHeight="1" x14ac:dyDescent="0.35">
      <c r="A371" s="78"/>
      <c r="B371" s="559" t="s">
        <v>5</v>
      </c>
      <c r="C371" s="559"/>
      <c r="D371" s="559"/>
      <c r="E371" s="559"/>
      <c r="F371" s="559"/>
      <c r="G371" s="559" t="str">
        <f t="shared" si="73"/>
        <v>Service non renseigné</v>
      </c>
      <c r="H371" s="559"/>
      <c r="I371" s="559"/>
      <c r="J371" s="559"/>
      <c r="K371" s="559"/>
      <c r="L371" s="195">
        <f t="shared" si="70"/>
        <v>4</v>
      </c>
      <c r="M371" s="195">
        <f>COUNTIFS('6 - Services_Unités de soins'!$J$48:$J$58,M$335,'6 - Services_Unités de soins'!$A$48:$A$58,"~*")</f>
        <v>0</v>
      </c>
      <c r="N371" s="195">
        <f>COUNTIFS('6 - Services_Unités de soins'!$J$48:$J$58,N$335,'6 - Services_Unités de soins'!$A$48:$A$58,"~*")</f>
        <v>0</v>
      </c>
      <c r="O371" s="195">
        <f>COUNTIFS('6 - Services_Unités de soins'!$J$48:$J$58,O$335,'6 - Services_Unités de soins'!$A$48:$A$58,"~*")</f>
        <v>0</v>
      </c>
      <c r="P371" s="195">
        <f>COUNTIFS('6 - Services_Unités de soins'!$J$48:$J$58,P$335,'6 - Services_Unités de soins'!$A$48:$A$58,"~*")</f>
        <v>0</v>
      </c>
      <c r="Q371" s="211">
        <f t="shared" si="71"/>
        <v>4</v>
      </c>
      <c r="R371" s="560" t="str">
        <f>IF($K304=0,"NC",IFERROR((M371+(O371*0.5))/(L371-P371),"NC"))</f>
        <v>NC</v>
      </c>
      <c r="S371" s="561"/>
      <c r="T371" s="196"/>
      <c r="U371" s="196"/>
      <c r="V371" s="196"/>
      <c r="W371" s="196"/>
      <c r="X371" s="196"/>
      <c r="Y371" s="196"/>
      <c r="Z371" s="196"/>
      <c r="AA371" s="196"/>
      <c r="AB371" s="196"/>
      <c r="AC371" s="196"/>
      <c r="AD371" s="196"/>
      <c r="AE371" s="196"/>
      <c r="AF371" s="196"/>
      <c r="AG371" s="196"/>
      <c r="AH371" s="196"/>
      <c r="AI371" s="196"/>
      <c r="AJ371" s="421"/>
      <c r="AK371" s="398"/>
      <c r="AL371" s="398"/>
      <c r="AM371" s="398"/>
      <c r="AN371" s="398"/>
      <c r="AO371" s="398"/>
      <c r="AP371" s="398"/>
      <c r="AQ371" s="398"/>
      <c r="AR371" s="416"/>
      <c r="AS371" s="416"/>
      <c r="AT371" s="408"/>
      <c r="AU371" s="408"/>
      <c r="AV371" s="408"/>
      <c r="AW371" s="405"/>
      <c r="AX371" s="405"/>
      <c r="AY371" s="354"/>
      <c r="AZ371" s="305"/>
      <c r="BA371" s="305"/>
    </row>
    <row r="372" spans="1:53" s="118" customFormat="1" ht="12" customHeight="1" x14ac:dyDescent="0.35">
      <c r="A372" s="78"/>
      <c r="B372" s="559"/>
      <c r="C372" s="559"/>
      <c r="D372" s="559"/>
      <c r="E372" s="559"/>
      <c r="F372" s="559"/>
      <c r="G372" s="559" t="str">
        <f t="shared" si="73"/>
        <v>Service non renseigné</v>
      </c>
      <c r="H372" s="559"/>
      <c r="I372" s="559"/>
      <c r="J372" s="559"/>
      <c r="K372" s="559"/>
      <c r="L372" s="195">
        <f t="shared" si="70"/>
        <v>4</v>
      </c>
      <c r="M372" s="195">
        <f>COUNTIFS('6 - Services_Unités de soins'!$K$48:$K$58,M$335,'6 - Services_Unités de soins'!$A$48:$A$58,"~*")</f>
        <v>0</v>
      </c>
      <c r="N372" s="195">
        <f>COUNTIFS('6 - Services_Unités de soins'!$K$48:$K$58,N$335,'6 - Services_Unités de soins'!$A$48:$A$58,"~*")</f>
        <v>0</v>
      </c>
      <c r="O372" s="195">
        <f>COUNTIFS('6 - Services_Unités de soins'!$K$48:$K$58,O$335,'6 - Services_Unités de soins'!$A$48:$A$58,"~*")</f>
        <v>0</v>
      </c>
      <c r="P372" s="195">
        <f>COUNTIFS('6 - Services_Unités de soins'!$K$48:$K$58,P$335,'6 - Services_Unités de soins'!$A$48:$A$58,"~*")</f>
        <v>0</v>
      </c>
      <c r="Q372" s="211">
        <f t="shared" si="71"/>
        <v>4</v>
      </c>
      <c r="R372" s="560" t="str">
        <f t="shared" ref="R372:R374" si="75">IF($K305=0,"NC",IFERROR((M372+(O372*0.5))/(L372-P372),"NC"))</f>
        <v>NC</v>
      </c>
      <c r="S372" s="561"/>
      <c r="T372" s="196"/>
      <c r="U372" s="196"/>
      <c r="V372" s="196"/>
      <c r="W372" s="196"/>
      <c r="X372" s="196"/>
      <c r="Y372" s="196"/>
      <c r="Z372" s="196"/>
      <c r="AA372" s="196"/>
      <c r="AB372" s="196"/>
      <c r="AC372" s="196"/>
      <c r="AD372" s="196"/>
      <c r="AE372" s="196"/>
      <c r="AF372" s="196"/>
      <c r="AG372" s="196"/>
      <c r="AH372" s="196"/>
      <c r="AI372" s="196"/>
      <c r="AJ372" s="421"/>
      <c r="AK372" s="398"/>
      <c r="AL372" s="398"/>
      <c r="AM372" s="398"/>
      <c r="AN372" s="398"/>
      <c r="AO372" s="398"/>
      <c r="AP372" s="398"/>
      <c r="AQ372" s="398"/>
      <c r="AR372" s="416"/>
      <c r="AS372" s="416"/>
      <c r="AT372" s="408"/>
      <c r="AU372" s="408"/>
      <c r="AV372" s="408"/>
      <c r="AW372" s="405"/>
      <c r="AX372" s="405"/>
      <c r="AY372" s="354"/>
      <c r="AZ372" s="305"/>
      <c r="BA372" s="305"/>
    </row>
    <row r="373" spans="1:53" s="118" customFormat="1" ht="12" customHeight="1" x14ac:dyDescent="0.35">
      <c r="A373" s="78"/>
      <c r="B373" s="559"/>
      <c r="C373" s="559"/>
      <c r="D373" s="559"/>
      <c r="E373" s="559"/>
      <c r="F373" s="559"/>
      <c r="G373" s="559" t="str">
        <f t="shared" si="73"/>
        <v>Service non renseigné</v>
      </c>
      <c r="H373" s="559"/>
      <c r="I373" s="559"/>
      <c r="J373" s="559"/>
      <c r="K373" s="559"/>
      <c r="L373" s="195">
        <f t="shared" si="70"/>
        <v>4</v>
      </c>
      <c r="M373" s="195">
        <f>COUNTIFS('6 - Services_Unités de soins'!$L$48:$L$58,M$335,'6 - Services_Unités de soins'!$A$48:$A$58,"~*")</f>
        <v>0</v>
      </c>
      <c r="N373" s="195">
        <f>COUNTIFS('6 - Services_Unités de soins'!$L$48:$L$58,N$335,'6 - Services_Unités de soins'!$A$48:$A$58,"~*")</f>
        <v>0</v>
      </c>
      <c r="O373" s="195">
        <f>COUNTIFS('6 - Services_Unités de soins'!$L$48:$L$58,O$335,'6 - Services_Unités de soins'!$A$48:$A$58,"~*")</f>
        <v>0</v>
      </c>
      <c r="P373" s="195">
        <f>COUNTIFS('6 - Services_Unités de soins'!$L$48:$L$58,P$335,'6 - Services_Unités de soins'!$A$48:$A$58,"~*")</f>
        <v>0</v>
      </c>
      <c r="Q373" s="211">
        <f t="shared" si="71"/>
        <v>4</v>
      </c>
      <c r="R373" s="560" t="str">
        <f t="shared" si="75"/>
        <v>NC</v>
      </c>
      <c r="S373" s="561"/>
      <c r="T373" s="196"/>
      <c r="U373" s="196"/>
      <c r="V373" s="196"/>
      <c r="W373" s="196"/>
      <c r="X373" s="196"/>
      <c r="Y373" s="196"/>
      <c r="Z373" s="196"/>
      <c r="AA373" s="196"/>
      <c r="AB373" s="196"/>
      <c r="AC373" s="196"/>
      <c r="AD373" s="196"/>
      <c r="AE373" s="196"/>
      <c r="AF373" s="196"/>
      <c r="AG373" s="196"/>
      <c r="AH373" s="196"/>
      <c r="AI373" s="196"/>
      <c r="AJ373" s="421"/>
      <c r="AK373" s="398"/>
      <c r="AL373" s="398"/>
      <c r="AM373" s="398"/>
      <c r="AN373" s="398"/>
      <c r="AO373" s="398"/>
      <c r="AP373" s="398"/>
      <c r="AQ373" s="398"/>
      <c r="AR373" s="416"/>
      <c r="AS373" s="416"/>
      <c r="AT373" s="408"/>
      <c r="AU373" s="408"/>
      <c r="AV373" s="408"/>
      <c r="AW373" s="405"/>
      <c r="AX373" s="405"/>
      <c r="AY373" s="354"/>
      <c r="AZ373" s="305"/>
      <c r="BA373" s="305"/>
    </row>
    <row r="374" spans="1:53" s="118" customFormat="1" ht="12" customHeight="1" x14ac:dyDescent="0.35">
      <c r="A374" s="78"/>
      <c r="B374" s="559"/>
      <c r="C374" s="559"/>
      <c r="D374" s="559"/>
      <c r="E374" s="559"/>
      <c r="F374" s="559"/>
      <c r="G374" s="559" t="str">
        <f t="shared" si="73"/>
        <v>Service non renseigné</v>
      </c>
      <c r="H374" s="559"/>
      <c r="I374" s="559"/>
      <c r="J374" s="559"/>
      <c r="K374" s="559"/>
      <c r="L374" s="195">
        <f t="shared" si="70"/>
        <v>4</v>
      </c>
      <c r="M374" s="195">
        <f>COUNTIFS('6 - Services_Unités de soins'!$M$48:$M$58,M$335,'6 - Services_Unités de soins'!$A$48:$A$58,"~*")</f>
        <v>0</v>
      </c>
      <c r="N374" s="195">
        <f>COUNTIFS('6 - Services_Unités de soins'!$M$48:$M$58,N$335,'6 - Services_Unités de soins'!$A$48:$A$58,"~*")</f>
        <v>0</v>
      </c>
      <c r="O374" s="195">
        <f>COUNTIFS('6 - Services_Unités de soins'!$M$48:$M$58,O$335,'6 - Services_Unités de soins'!$A$48:$A$58,"~*")</f>
        <v>0</v>
      </c>
      <c r="P374" s="195">
        <f>COUNTIFS('6 - Services_Unités de soins'!$M$48:$M$58,P$335,'6 - Services_Unités de soins'!$A$48:$A$58,"~*")</f>
        <v>0</v>
      </c>
      <c r="Q374" s="211">
        <f t="shared" si="71"/>
        <v>4</v>
      </c>
      <c r="R374" s="560" t="str">
        <f t="shared" si="75"/>
        <v>NC</v>
      </c>
      <c r="S374" s="561"/>
      <c r="T374" s="196"/>
      <c r="U374" s="196"/>
      <c r="V374" s="196"/>
      <c r="W374" s="196"/>
      <c r="X374" s="196"/>
      <c r="Y374" s="196"/>
      <c r="Z374" s="196"/>
      <c r="AA374" s="196"/>
      <c r="AB374" s="196"/>
      <c r="AC374" s="196"/>
      <c r="AD374" s="196"/>
      <c r="AE374" s="196"/>
      <c r="AF374" s="196"/>
      <c r="AG374" s="196"/>
      <c r="AH374" s="196"/>
      <c r="AI374" s="196"/>
      <c r="AJ374" s="421"/>
      <c r="AK374" s="398"/>
      <c r="AL374" s="398"/>
      <c r="AM374" s="398"/>
      <c r="AN374" s="398"/>
      <c r="AO374" s="398"/>
      <c r="AP374" s="398"/>
      <c r="AQ374" s="398"/>
      <c r="AR374" s="416"/>
      <c r="AS374" s="416"/>
      <c r="AT374" s="408"/>
      <c r="AU374" s="408"/>
      <c r="AV374" s="408"/>
      <c r="AW374" s="405"/>
      <c r="AX374" s="405"/>
      <c r="AY374" s="354"/>
      <c r="AZ374" s="305"/>
      <c r="BA374" s="305"/>
    </row>
    <row r="375" spans="1:53" s="118" customFormat="1" ht="2.25" customHeight="1" thickBot="1" x14ac:dyDescent="0.4">
      <c r="A375" s="78"/>
      <c r="B375" s="78"/>
      <c r="C375" s="78"/>
      <c r="D375" s="78"/>
      <c r="E375" s="78"/>
      <c r="F375" s="78"/>
      <c r="G375" s="78"/>
      <c r="H375" s="78"/>
      <c r="I375" s="78"/>
      <c r="J375" s="78"/>
      <c r="K375" s="78"/>
      <c r="L375" s="78"/>
      <c r="M375" s="78"/>
      <c r="N375" s="78"/>
      <c r="O375" s="78"/>
      <c r="P375" s="78"/>
      <c r="Q375" s="78"/>
      <c r="R375" s="78"/>
      <c r="S375" s="78"/>
      <c r="T375" s="196"/>
      <c r="U375" s="196"/>
      <c r="V375" s="196"/>
      <c r="W375" s="196"/>
      <c r="X375" s="196"/>
      <c r="Y375" s="196"/>
      <c r="Z375" s="196"/>
      <c r="AA375" s="196"/>
      <c r="AB375" s="196"/>
      <c r="AC375" s="196"/>
      <c r="AD375" s="196"/>
      <c r="AE375" s="196"/>
      <c r="AF375" s="196"/>
      <c r="AG375" s="196"/>
      <c r="AH375" s="196"/>
      <c r="AI375" s="196"/>
      <c r="AJ375" s="421"/>
      <c r="AK375" s="398"/>
      <c r="AL375" s="398"/>
      <c r="AM375" s="398"/>
      <c r="AN375" s="398"/>
      <c r="AO375" s="398"/>
      <c r="AP375" s="398"/>
      <c r="AQ375" s="398"/>
      <c r="AR375" s="416"/>
      <c r="AS375" s="416"/>
      <c r="AT375" s="408"/>
      <c r="AU375" s="408"/>
      <c r="AV375" s="408"/>
      <c r="AW375" s="405"/>
      <c r="AX375" s="405"/>
      <c r="AY375" s="354"/>
      <c r="AZ375" s="305"/>
      <c r="BA375" s="305"/>
    </row>
    <row r="376" spans="1:53" s="118" customFormat="1" ht="18.75" customHeight="1" thickBot="1" x14ac:dyDescent="0.4">
      <c r="A376" s="78"/>
      <c r="B376" s="564" t="s">
        <v>110</v>
      </c>
      <c r="C376" s="564"/>
      <c r="D376" s="564"/>
      <c r="E376" s="564"/>
      <c r="F376" s="564"/>
      <c r="G376" s="564"/>
      <c r="H376" s="564"/>
      <c r="I376" s="564"/>
      <c r="J376" s="564"/>
      <c r="K376" s="564"/>
      <c r="L376" s="193">
        <f>P434</f>
        <v>26</v>
      </c>
      <c r="M376" s="193">
        <f t="shared" ref="M376:O376" si="76">M350+M346+M338</f>
        <v>0</v>
      </c>
      <c r="N376" s="193">
        <f t="shared" si="76"/>
        <v>0</v>
      </c>
      <c r="O376" s="193">
        <f t="shared" si="76"/>
        <v>0</v>
      </c>
      <c r="P376" s="193">
        <f>P350+P346+P338</f>
        <v>0</v>
      </c>
      <c r="Q376" s="193">
        <f>Q350+Q346+Q338</f>
        <v>26</v>
      </c>
      <c r="R376" s="606">
        <f>(M376+(O376*0.5))/(L376-P376)</f>
        <v>0</v>
      </c>
      <c r="S376" s="607"/>
      <c r="T376" s="78"/>
      <c r="U376" s="78"/>
      <c r="V376" s="78"/>
      <c r="W376" s="78"/>
      <c r="X376" s="78"/>
      <c r="Y376" s="78"/>
      <c r="Z376" s="78"/>
      <c r="AA376" s="78"/>
      <c r="AB376" s="78"/>
      <c r="AC376" s="78"/>
      <c r="AD376" s="78"/>
      <c r="AE376" s="78"/>
      <c r="AF376" s="78"/>
      <c r="AG376" s="78"/>
      <c r="AH376" s="78"/>
      <c r="AI376" s="78"/>
      <c r="AJ376" s="243"/>
      <c r="AK376" s="398"/>
      <c r="AL376" s="398"/>
      <c r="AM376" s="398"/>
      <c r="AN376" s="398"/>
      <c r="AO376" s="398"/>
      <c r="AP376" s="398"/>
      <c r="AQ376" s="398"/>
      <c r="AR376" s="416"/>
      <c r="AS376" s="416"/>
      <c r="AT376" s="408"/>
      <c r="AU376" s="408"/>
      <c r="AV376" s="408"/>
      <c r="AW376" s="405"/>
      <c r="AX376" s="405"/>
      <c r="AY376" s="354"/>
      <c r="AZ376" s="305"/>
      <c r="BA376" s="305"/>
    </row>
    <row r="377" spans="1:53" s="201" customFormat="1" ht="12" customHeight="1" x14ac:dyDescent="0.35">
      <c r="A377" s="78"/>
      <c r="B377" s="198"/>
      <c r="C377" s="198"/>
      <c r="D377" s="198"/>
      <c r="E377" s="198"/>
      <c r="F377" s="198"/>
      <c r="G377" s="198"/>
      <c r="H377" s="198"/>
      <c r="I377" s="198"/>
      <c r="J377" s="198"/>
      <c r="K377" s="198"/>
      <c r="L377" s="199"/>
      <c r="M377" s="347"/>
      <c r="N377" s="200"/>
      <c r="O377" s="200"/>
      <c r="P377" s="199"/>
      <c r="Q377" s="199"/>
      <c r="R377" s="200"/>
      <c r="S377" s="200"/>
      <c r="T377" s="78"/>
      <c r="U377" s="78"/>
      <c r="V377" s="78"/>
      <c r="W377" s="78"/>
      <c r="X377" s="78"/>
      <c r="Y377" s="78"/>
      <c r="Z377" s="78"/>
      <c r="AA377" s="78"/>
      <c r="AB377" s="78"/>
      <c r="AC377" s="78"/>
      <c r="AD377" s="78"/>
      <c r="AE377" s="78"/>
      <c r="AF377" s="78"/>
      <c r="AG377" s="78"/>
      <c r="AH377" s="78"/>
      <c r="AI377" s="78"/>
      <c r="AJ377" s="243"/>
      <c r="AK377" s="398"/>
      <c r="AL377" s="398"/>
      <c r="AM377" s="398"/>
      <c r="AN377" s="398"/>
      <c r="AO377" s="398"/>
      <c r="AP377" s="398"/>
      <c r="AQ377" s="398"/>
      <c r="AR377" s="398"/>
      <c r="AS377" s="398"/>
      <c r="AT377" s="408"/>
      <c r="AU377" s="408"/>
      <c r="AV377" s="408"/>
      <c r="AW377" s="405"/>
      <c r="AX377" s="405"/>
      <c r="AY377" s="356"/>
      <c r="AZ377" s="350"/>
      <c r="BA377" s="350"/>
    </row>
    <row r="378" spans="1:53" s="201" customFormat="1" ht="12" customHeight="1" x14ac:dyDescent="0.35">
      <c r="A378" s="78"/>
      <c r="B378" s="198"/>
      <c r="C378" s="198"/>
      <c r="D378" s="198"/>
      <c r="E378" s="198"/>
      <c r="F378" s="198"/>
      <c r="G378" s="198"/>
      <c r="H378" s="198"/>
      <c r="I378" s="198"/>
      <c r="J378" s="198"/>
      <c r="K378" s="198"/>
      <c r="L378" s="199"/>
      <c r="M378" s="199"/>
      <c r="N378" s="200"/>
      <c r="O378" s="200"/>
      <c r="P378" s="199"/>
      <c r="Q378" s="199"/>
      <c r="R378" s="200"/>
      <c r="S378" s="200"/>
      <c r="T378" s="78"/>
      <c r="U378" s="78"/>
      <c r="V378" s="78"/>
      <c r="W378" s="78"/>
      <c r="X378" s="78"/>
      <c r="Y378" s="78"/>
      <c r="Z378" s="78"/>
      <c r="AA378" s="78"/>
      <c r="AB378" s="78"/>
      <c r="AC378" s="78"/>
      <c r="AD378" s="78"/>
      <c r="AE378" s="78"/>
      <c r="AF378" s="78"/>
      <c r="AG378" s="78"/>
      <c r="AH378" s="78"/>
      <c r="AI378" s="78"/>
      <c r="AJ378" s="243"/>
      <c r="AK378" s="398"/>
      <c r="AL378" s="398"/>
      <c r="AM378" s="398"/>
      <c r="AN378" s="398"/>
      <c r="AO378" s="398"/>
      <c r="AP378" s="398"/>
      <c r="AQ378" s="398"/>
      <c r="AR378" s="398"/>
      <c r="AS378" s="398"/>
      <c r="AT378" s="408"/>
      <c r="AU378" s="408"/>
      <c r="AV378" s="408"/>
      <c r="AW378" s="405"/>
      <c r="AX378" s="405"/>
      <c r="AY378" s="356"/>
      <c r="AZ378" s="350"/>
      <c r="BA378" s="350"/>
    </row>
    <row r="379" spans="1:53" s="201" customFormat="1" ht="12" customHeight="1" x14ac:dyDescent="0.35">
      <c r="A379" s="78"/>
      <c r="B379" s="198"/>
      <c r="C379" s="198"/>
      <c r="D379" s="198"/>
      <c r="E379" s="198"/>
      <c r="F379" s="198"/>
      <c r="G379" s="198"/>
      <c r="H379" s="198"/>
      <c r="I379" s="198"/>
      <c r="J379" s="198"/>
      <c r="K379" s="198"/>
      <c r="L379" s="199"/>
      <c r="M379" s="199"/>
      <c r="N379" s="200"/>
      <c r="O379" s="200"/>
      <c r="P379" s="199"/>
      <c r="Q379" s="199"/>
      <c r="R379" s="200"/>
      <c r="S379" s="200"/>
      <c r="T379" s="78"/>
      <c r="U379" s="78"/>
      <c r="V379" s="78"/>
      <c r="W379" s="78"/>
      <c r="X379" s="78"/>
      <c r="Y379" s="78"/>
      <c r="Z379" s="78"/>
      <c r="AA379" s="78"/>
      <c r="AB379" s="78"/>
      <c r="AC379" s="78"/>
      <c r="AD379" s="78"/>
      <c r="AE379" s="78"/>
      <c r="AF379" s="78"/>
      <c r="AG379" s="78"/>
      <c r="AH379" s="78"/>
      <c r="AI379" s="78"/>
      <c r="AJ379" s="243"/>
      <c r="AK379" s="398"/>
      <c r="AL379" s="398"/>
      <c r="AM379" s="398"/>
      <c r="AN379" s="398"/>
      <c r="AO379" s="398"/>
      <c r="AP379" s="398"/>
      <c r="AQ379" s="398"/>
      <c r="AR379" s="398"/>
      <c r="AS379" s="398"/>
      <c r="AT379" s="408"/>
      <c r="AU379" s="408"/>
      <c r="AV379" s="408"/>
      <c r="AW379" s="405"/>
      <c r="AX379" s="405"/>
      <c r="AY379" s="356"/>
      <c r="AZ379" s="350"/>
      <c r="BA379" s="350"/>
    </row>
    <row r="380" spans="1:53" ht="24" customHeight="1" x14ac:dyDescent="0.25">
      <c r="B380" s="122"/>
      <c r="C380" s="122"/>
      <c r="D380" s="122"/>
      <c r="E380" s="122"/>
      <c r="F380" s="122"/>
      <c r="G380" s="122"/>
      <c r="H380" s="122"/>
      <c r="I380" s="122"/>
      <c r="J380" s="122"/>
      <c r="K380" s="122"/>
      <c r="L380" s="122"/>
      <c r="M380" s="78"/>
      <c r="N380" s="122"/>
      <c r="O380" s="123"/>
      <c r="P380" s="122"/>
      <c r="Q380" s="122"/>
      <c r="R380" s="122"/>
      <c r="S380" s="122"/>
      <c r="T380" s="122"/>
      <c r="U380" s="122"/>
      <c r="V380" s="122"/>
      <c r="W380" s="122"/>
      <c r="X380" s="122"/>
      <c r="Y380" s="122"/>
      <c r="Z380" s="122"/>
      <c r="AA380" s="122"/>
      <c r="AB380" s="122"/>
      <c r="AC380" s="122"/>
      <c r="AD380" s="122"/>
      <c r="AE380" s="122"/>
      <c r="AF380" s="122"/>
      <c r="AG380" s="122"/>
      <c r="AH380" s="122"/>
      <c r="AI380" s="122"/>
      <c r="AJ380" s="401"/>
    </row>
    <row r="381" spans="1:53" ht="24" customHeight="1" x14ac:dyDescent="0.25">
      <c r="B381" s="122"/>
      <c r="C381" s="122"/>
      <c r="D381" s="122"/>
      <c r="E381" s="122"/>
      <c r="F381" s="122"/>
      <c r="G381" s="122"/>
      <c r="H381" s="122"/>
      <c r="I381" s="122"/>
      <c r="J381" s="122"/>
      <c r="K381" s="122"/>
      <c r="L381" s="122"/>
      <c r="M381" s="78"/>
      <c r="N381" s="122"/>
      <c r="O381" s="123"/>
      <c r="P381" s="122"/>
      <c r="Q381" s="122"/>
      <c r="R381" s="122"/>
      <c r="S381" s="122"/>
      <c r="T381" s="122"/>
      <c r="U381" s="122"/>
      <c r="V381" s="122"/>
      <c r="W381" s="122"/>
      <c r="X381" s="122"/>
      <c r="Y381" s="122"/>
      <c r="Z381" s="122"/>
      <c r="AA381" s="122"/>
      <c r="AB381" s="122"/>
      <c r="AC381" s="122"/>
      <c r="AD381" s="122"/>
      <c r="AE381" s="122"/>
      <c r="AF381" s="122"/>
      <c r="AG381" s="122"/>
      <c r="AH381" s="122"/>
      <c r="AI381" s="122"/>
      <c r="AJ381" s="401"/>
    </row>
    <row r="382" spans="1:53" ht="37.5" customHeight="1" x14ac:dyDescent="0.25">
      <c r="B382" s="122"/>
      <c r="C382" s="122"/>
      <c r="D382" s="122"/>
      <c r="E382" s="122"/>
      <c r="F382" s="122"/>
      <c r="G382" s="122"/>
      <c r="H382" s="122"/>
      <c r="I382" s="122"/>
      <c r="J382" s="122"/>
      <c r="K382" s="122"/>
      <c r="L382" s="122"/>
      <c r="M382" s="78"/>
      <c r="N382" s="122"/>
      <c r="O382" s="123"/>
      <c r="P382" s="122"/>
      <c r="Q382" s="122"/>
      <c r="R382" s="122"/>
      <c r="S382" s="122"/>
      <c r="T382" s="122"/>
      <c r="U382" s="122"/>
      <c r="V382" s="122"/>
      <c r="W382" s="122"/>
      <c r="X382" s="122"/>
      <c r="Y382" s="122"/>
      <c r="Z382" s="122"/>
      <c r="AA382" s="122"/>
      <c r="AB382" s="122"/>
      <c r="AC382" s="122"/>
      <c r="AD382" s="122"/>
      <c r="AE382" s="122"/>
      <c r="AF382" s="122"/>
      <c r="AG382" s="122"/>
      <c r="AH382" s="122"/>
      <c r="AI382" s="122"/>
      <c r="AJ382" s="401"/>
    </row>
    <row r="383" spans="1:53" ht="35.25" customHeight="1" x14ac:dyDescent="0.25">
      <c r="B383" s="553" t="s">
        <v>392</v>
      </c>
      <c r="C383" s="553"/>
      <c r="D383" s="553"/>
      <c r="E383" s="553"/>
      <c r="F383" s="553"/>
      <c r="G383" s="553"/>
      <c r="H383" s="553"/>
      <c r="I383" s="553"/>
      <c r="J383" s="553"/>
      <c r="K383" s="553"/>
      <c r="L383" s="553"/>
      <c r="M383" s="553"/>
      <c r="N383" s="553"/>
      <c r="O383" s="553"/>
      <c r="P383" s="553"/>
      <c r="Q383" s="553"/>
      <c r="R383" s="553"/>
      <c r="S383" s="553"/>
      <c r="T383" s="122"/>
      <c r="U383" s="122"/>
      <c r="V383" s="122"/>
      <c r="W383" s="122"/>
      <c r="X383" s="122"/>
      <c r="Y383" s="122"/>
      <c r="Z383" s="122"/>
      <c r="AA383" s="122"/>
      <c r="AB383" s="122"/>
      <c r="AC383" s="122"/>
      <c r="AD383" s="122"/>
      <c r="AE383" s="122"/>
      <c r="AF383" s="122"/>
      <c r="AG383" s="122"/>
      <c r="AH383" s="122"/>
      <c r="AI383" s="122"/>
      <c r="AJ383" s="401"/>
    </row>
    <row r="384" spans="1:53" ht="24" customHeight="1" x14ac:dyDescent="0.25">
      <c r="B384" s="553"/>
      <c r="C384" s="553"/>
      <c r="D384" s="553"/>
      <c r="E384" s="553"/>
      <c r="F384" s="553"/>
      <c r="G384" s="553"/>
      <c r="H384" s="553"/>
      <c r="I384" s="553"/>
      <c r="J384" s="553"/>
      <c r="K384" s="553"/>
      <c r="L384" s="553"/>
      <c r="M384" s="553"/>
      <c r="N384" s="553"/>
      <c r="O384" s="553"/>
      <c r="P384" s="553"/>
      <c r="Q384" s="553"/>
      <c r="R384" s="553"/>
      <c r="S384" s="553"/>
      <c r="T384" s="122"/>
      <c r="U384" s="122"/>
      <c r="V384" s="122"/>
      <c r="W384" s="122"/>
      <c r="X384" s="122"/>
      <c r="Y384" s="122"/>
      <c r="Z384" s="122"/>
      <c r="AA384" s="122"/>
      <c r="AB384" s="122"/>
      <c r="AC384" s="122"/>
      <c r="AD384" s="122"/>
      <c r="AE384" s="122"/>
      <c r="AF384" s="122"/>
      <c r="AG384" s="122"/>
      <c r="AH384" s="122"/>
      <c r="AI384" s="122"/>
      <c r="AJ384" s="401"/>
    </row>
    <row r="385" spans="1:53" ht="24" customHeight="1" x14ac:dyDescent="0.25">
      <c r="B385" s="553"/>
      <c r="C385" s="553"/>
      <c r="D385" s="553"/>
      <c r="E385" s="553"/>
      <c r="F385" s="553"/>
      <c r="G385" s="553"/>
      <c r="H385" s="553"/>
      <c r="I385" s="553"/>
      <c r="J385" s="553"/>
      <c r="K385" s="553"/>
      <c r="L385" s="553"/>
      <c r="M385" s="553"/>
      <c r="N385" s="553"/>
      <c r="O385" s="553"/>
      <c r="P385" s="553"/>
      <c r="Q385" s="553"/>
      <c r="R385" s="553"/>
      <c r="S385" s="553"/>
      <c r="T385" s="122"/>
      <c r="U385" s="122"/>
      <c r="V385" s="122"/>
      <c r="W385" s="122"/>
      <c r="X385" s="122"/>
      <c r="Y385" s="122"/>
      <c r="Z385" s="122"/>
      <c r="AA385" s="122"/>
      <c r="AB385" s="122"/>
      <c r="AC385" s="122"/>
      <c r="AD385" s="122"/>
      <c r="AE385" s="122"/>
      <c r="AF385" s="122"/>
      <c r="AG385" s="122"/>
      <c r="AH385" s="122"/>
      <c r="AI385" s="122"/>
      <c r="AJ385" s="401"/>
    </row>
    <row r="386" spans="1:53" ht="42.75" customHeight="1" x14ac:dyDescent="0.25">
      <c r="B386" s="553"/>
      <c r="C386" s="553"/>
      <c r="D386" s="553"/>
      <c r="E386" s="553"/>
      <c r="F386" s="553"/>
      <c r="G386" s="553"/>
      <c r="H386" s="553"/>
      <c r="I386" s="553"/>
      <c r="J386" s="553"/>
      <c r="K386" s="553"/>
      <c r="L386" s="553"/>
      <c r="M386" s="553"/>
      <c r="N386" s="553"/>
      <c r="O386" s="553"/>
      <c r="P386" s="553"/>
      <c r="Q386" s="553"/>
      <c r="R386" s="553"/>
      <c r="S386" s="553"/>
      <c r="T386" s="122"/>
      <c r="U386" s="122"/>
      <c r="V386" s="122"/>
      <c r="W386" s="122"/>
      <c r="X386" s="122"/>
      <c r="Y386" s="122"/>
      <c r="Z386" s="122"/>
      <c r="AA386" s="122"/>
      <c r="AB386" s="122"/>
      <c r="AC386" s="122"/>
      <c r="AD386" s="122"/>
      <c r="AE386" s="122"/>
      <c r="AF386" s="122"/>
      <c r="AG386" s="122"/>
      <c r="AH386" s="122"/>
      <c r="AI386" s="122"/>
      <c r="AJ386" s="401"/>
    </row>
    <row r="387" spans="1:53" ht="42.75" customHeight="1" x14ac:dyDescent="0.25">
      <c r="B387" s="553"/>
      <c r="C387" s="553"/>
      <c r="D387" s="553"/>
      <c r="E387" s="553"/>
      <c r="F387" s="553"/>
      <c r="G387" s="553"/>
      <c r="H387" s="553"/>
      <c r="I387" s="553"/>
      <c r="J387" s="553"/>
      <c r="K387" s="553"/>
      <c r="L387" s="553"/>
      <c r="M387" s="553"/>
      <c r="N387" s="553"/>
      <c r="O387" s="553"/>
      <c r="P387" s="553"/>
      <c r="Q387" s="553"/>
      <c r="R387" s="553"/>
      <c r="S387" s="553"/>
      <c r="T387" s="122"/>
      <c r="U387" s="122"/>
      <c r="V387" s="122"/>
      <c r="W387" s="122"/>
      <c r="X387" s="122"/>
      <c r="Y387" s="122"/>
      <c r="Z387" s="122"/>
      <c r="AA387" s="122"/>
      <c r="AB387" s="122"/>
      <c r="AC387" s="122"/>
      <c r="AD387" s="122"/>
      <c r="AE387" s="122"/>
      <c r="AF387" s="122"/>
      <c r="AG387" s="122"/>
      <c r="AH387" s="122"/>
      <c r="AI387" s="122"/>
      <c r="AJ387" s="401"/>
    </row>
    <row r="388" spans="1:53" ht="24" customHeight="1" x14ac:dyDescent="0.25">
      <c r="B388" s="122"/>
      <c r="C388" s="122"/>
      <c r="D388" s="122"/>
      <c r="E388" s="122"/>
      <c r="F388" s="122"/>
      <c r="G388" s="122"/>
      <c r="H388" s="122"/>
      <c r="I388" s="122"/>
      <c r="J388" s="122"/>
      <c r="K388" s="122"/>
      <c r="L388" s="122"/>
      <c r="M388" s="78"/>
      <c r="N388" s="122"/>
      <c r="O388" s="123"/>
      <c r="P388" s="122"/>
      <c r="Q388" s="122"/>
      <c r="R388" s="122"/>
      <c r="S388" s="122"/>
      <c r="T388" s="122"/>
      <c r="U388" s="122"/>
      <c r="V388" s="122"/>
      <c r="W388" s="122"/>
      <c r="X388" s="122"/>
      <c r="Y388" s="122"/>
      <c r="Z388" s="122"/>
      <c r="AA388" s="122"/>
      <c r="AB388" s="122"/>
      <c r="AC388" s="122"/>
      <c r="AD388" s="122"/>
      <c r="AE388" s="122"/>
      <c r="AF388" s="122"/>
      <c r="AG388" s="122"/>
      <c r="AH388" s="122"/>
      <c r="AI388" s="122"/>
      <c r="AJ388" s="401"/>
    </row>
    <row r="389" spans="1:53" ht="74.650000000000006" customHeight="1" x14ac:dyDescent="0.25">
      <c r="B389" s="122"/>
      <c r="C389" s="122"/>
      <c r="D389"/>
      <c r="E389" s="122"/>
      <c r="F389" s="122"/>
      <c r="G389" s="122"/>
      <c r="H389" s="122"/>
      <c r="I389" s="122"/>
      <c r="J389" s="122"/>
      <c r="K389" s="122"/>
      <c r="L389" s="122"/>
      <c r="M389" s="78"/>
      <c r="N389"/>
      <c r="O389" s="123"/>
      <c r="P389" s="122"/>
      <c r="Q389" s="122"/>
      <c r="R389" s="122"/>
      <c r="S389" s="122"/>
      <c r="T389" s="122"/>
      <c r="U389" s="122"/>
      <c r="V389" s="122"/>
      <c r="W389" s="122"/>
      <c r="X389" s="122"/>
      <c r="Y389" s="122"/>
      <c r="Z389" s="122"/>
      <c r="AA389" s="122"/>
      <c r="AB389" s="122"/>
      <c r="AC389" s="122"/>
      <c r="AD389" s="122"/>
      <c r="AE389" s="122"/>
      <c r="AF389" s="122"/>
      <c r="AG389" s="122"/>
      <c r="AH389" s="122"/>
      <c r="AI389" s="122"/>
      <c r="AJ389" s="401"/>
    </row>
    <row r="390" spans="1:53" ht="24" customHeight="1" x14ac:dyDescent="0.25">
      <c r="B390" s="122"/>
      <c r="C390" s="122"/>
      <c r="D390" s="122"/>
      <c r="E390" s="122"/>
      <c r="F390" s="122"/>
      <c r="G390" s="122"/>
      <c r="H390" s="122"/>
      <c r="I390" s="122"/>
      <c r="J390" s="122"/>
      <c r="K390" s="122"/>
      <c r="L390" s="122"/>
      <c r="M390" s="78"/>
      <c r="N390" s="122"/>
      <c r="O390" s="123"/>
      <c r="P390"/>
      <c r="Q390" s="122"/>
      <c r="R390" s="122"/>
      <c r="S390" s="122"/>
      <c r="T390" s="122"/>
      <c r="U390" s="122"/>
      <c r="V390" s="122"/>
      <c r="W390" s="122"/>
      <c r="X390" s="122"/>
      <c r="Y390" s="122"/>
      <c r="Z390" s="122"/>
      <c r="AA390" s="122"/>
      <c r="AB390" s="122"/>
      <c r="AC390" s="122"/>
      <c r="AD390" s="122"/>
      <c r="AE390" s="122"/>
      <c r="AF390" s="122"/>
      <c r="AG390" s="122"/>
      <c r="AH390" s="122"/>
      <c r="AI390" s="122"/>
      <c r="AJ390" s="401"/>
    </row>
    <row r="391" spans="1:53" ht="24" customHeight="1" x14ac:dyDescent="0.25">
      <c r="B391" s="122"/>
      <c r="C391" s="122"/>
      <c r="D391" s="122"/>
      <c r="E391" s="122"/>
      <c r="F391" s="122"/>
      <c r="G391" s="122"/>
      <c r="H391" s="122"/>
      <c r="I391" s="122"/>
      <c r="J391" s="122"/>
      <c r="K391" s="122"/>
      <c r="L391" s="122"/>
      <c r="M391" s="78"/>
      <c r="N391" s="122"/>
      <c r="O391" s="123"/>
      <c r="P391" s="122"/>
      <c r="Q391" s="122"/>
      <c r="R391" s="122"/>
      <c r="S391" s="122"/>
      <c r="T391" s="122"/>
      <c r="U391" s="122"/>
      <c r="V391" s="122"/>
      <c r="W391" s="122"/>
      <c r="X391" s="122"/>
      <c r="Y391" s="122"/>
      <c r="Z391" s="122"/>
      <c r="AA391" s="122"/>
      <c r="AB391" s="122"/>
      <c r="AC391" s="122"/>
      <c r="AD391" s="122"/>
      <c r="AE391" s="122"/>
      <c r="AF391" s="122"/>
      <c r="AG391" s="122"/>
      <c r="AH391" s="122"/>
      <c r="AI391" s="122"/>
      <c r="AJ391" s="401"/>
    </row>
    <row r="392" spans="1:53" ht="24" customHeight="1" x14ac:dyDescent="0.25">
      <c r="B392" s="122"/>
      <c r="C392" s="122"/>
      <c r="D392" s="122"/>
      <c r="E392" s="122"/>
      <c r="F392" s="122"/>
      <c r="G392" s="122"/>
      <c r="H392" s="122"/>
      <c r="I392" s="122"/>
      <c r="J392" s="122"/>
      <c r="K392" s="122"/>
      <c r="L392" s="122"/>
      <c r="M392" s="78"/>
      <c r="N392" s="122"/>
      <c r="O392" s="123"/>
      <c r="P392" s="122"/>
      <c r="Q392" s="122"/>
      <c r="R392" s="122"/>
      <c r="S392" s="122"/>
      <c r="T392" s="122"/>
      <c r="U392" s="122"/>
      <c r="V392" s="122"/>
      <c r="W392" s="122"/>
      <c r="X392" s="122"/>
      <c r="Y392" s="122"/>
      <c r="Z392" s="122"/>
      <c r="AA392" s="122"/>
      <c r="AB392" s="122"/>
      <c r="AC392" s="122"/>
      <c r="AD392" s="122"/>
      <c r="AE392" s="122"/>
      <c r="AF392" s="122"/>
      <c r="AG392" s="122"/>
      <c r="AH392" s="122"/>
      <c r="AI392" s="122"/>
      <c r="AJ392" s="401"/>
    </row>
    <row r="393" spans="1:53" ht="24" customHeight="1" x14ac:dyDescent="0.25">
      <c r="B393" s="122"/>
      <c r="C393" s="122"/>
      <c r="D393" s="122"/>
      <c r="E393" s="122"/>
      <c r="F393" s="122"/>
      <c r="G393" s="122"/>
      <c r="H393" s="122"/>
      <c r="I393" s="122"/>
      <c r="J393" s="122"/>
      <c r="K393" s="122"/>
      <c r="L393" s="122"/>
      <c r="M393" s="78"/>
      <c r="N393" s="122"/>
      <c r="O393" s="123"/>
      <c r="P393" s="122"/>
      <c r="Q393" s="122"/>
      <c r="R393" s="122"/>
      <c r="S393" s="122"/>
      <c r="T393" s="122"/>
      <c r="U393" s="122"/>
      <c r="V393" s="122"/>
      <c r="W393" s="122"/>
      <c r="X393" s="122"/>
      <c r="Y393" s="122"/>
      <c r="Z393" s="122"/>
      <c r="AA393" s="122"/>
      <c r="AB393" s="122"/>
      <c r="AC393" s="122"/>
      <c r="AD393" s="122"/>
      <c r="AE393" s="122"/>
      <c r="AF393" s="122"/>
      <c r="AG393" s="122"/>
      <c r="AH393" s="122"/>
      <c r="AI393" s="122"/>
      <c r="AJ393" s="401"/>
    </row>
    <row r="394" spans="1:53" ht="24" customHeight="1" x14ac:dyDescent="0.25">
      <c r="B394" s="122"/>
      <c r="C394" s="122"/>
      <c r="D394" s="122"/>
      <c r="E394" s="122"/>
      <c r="F394" s="122"/>
      <c r="G394" s="122"/>
      <c r="H394" s="122"/>
      <c r="I394" s="122"/>
      <c r="J394" s="122"/>
      <c r="K394" s="122"/>
      <c r="L394" s="122"/>
      <c r="M394" s="78"/>
      <c r="N394" s="122"/>
      <c r="O394" s="123"/>
      <c r="P394" s="122"/>
      <c r="Q394" s="122"/>
      <c r="R394" s="122"/>
      <c r="S394" s="122"/>
      <c r="T394" s="122"/>
      <c r="U394" s="122"/>
      <c r="V394" s="122"/>
      <c r="W394" s="122"/>
      <c r="X394" s="122"/>
      <c r="Y394" s="122"/>
      <c r="Z394" s="122"/>
      <c r="AA394" s="122"/>
      <c r="AB394" s="122"/>
      <c r="AC394" s="122"/>
      <c r="AD394" s="122"/>
      <c r="AE394" s="122"/>
      <c r="AF394" s="122"/>
      <c r="AG394" s="122"/>
      <c r="AH394" s="122"/>
      <c r="AI394" s="122"/>
      <c r="AJ394" s="401"/>
    </row>
    <row r="395" spans="1:53" ht="24" customHeight="1" x14ac:dyDescent="0.25">
      <c r="B395" s="122"/>
      <c r="C395" s="122"/>
      <c r="D395" s="122"/>
      <c r="E395" s="122"/>
      <c r="F395" s="122"/>
      <c r="G395" s="122"/>
      <c r="H395" s="122"/>
      <c r="I395" s="122"/>
      <c r="J395" s="122"/>
      <c r="K395" s="122"/>
      <c r="L395" s="122"/>
      <c r="M395" s="78"/>
      <c r="N395" s="122"/>
      <c r="O395" s="123"/>
      <c r="P395" s="122"/>
      <c r="Q395" s="122"/>
      <c r="R395" s="122"/>
      <c r="S395" s="122"/>
      <c r="T395" s="122"/>
      <c r="U395" s="122"/>
      <c r="V395" s="122"/>
      <c r="W395" s="122"/>
      <c r="X395" s="122"/>
      <c r="Y395" s="122"/>
      <c r="Z395" s="122"/>
      <c r="AA395" s="122"/>
      <c r="AB395" s="122"/>
      <c r="AC395" s="122"/>
      <c r="AD395" s="122"/>
      <c r="AE395" s="122"/>
      <c r="AF395" s="122"/>
      <c r="AG395" s="122"/>
      <c r="AH395" s="122"/>
      <c r="AI395" s="122"/>
      <c r="AJ395" s="401"/>
    </row>
    <row r="396" spans="1:53" ht="24" customHeight="1" x14ac:dyDescent="0.25">
      <c r="B396" s="122"/>
      <c r="C396" s="122"/>
      <c r="D396" s="122"/>
      <c r="E396" s="122"/>
      <c r="F396" s="122"/>
      <c r="G396" s="122"/>
      <c r="H396" s="122"/>
      <c r="I396" s="122"/>
      <c r="J396" s="122"/>
      <c r="K396" s="122"/>
      <c r="L396" s="122"/>
      <c r="M396" s="78"/>
      <c r="N396" s="122"/>
      <c r="O396" s="123"/>
      <c r="P396" s="122"/>
      <c r="Q396" s="122"/>
      <c r="R396" s="122"/>
      <c r="S396" s="122"/>
      <c r="T396" s="122"/>
      <c r="U396" s="122"/>
      <c r="V396" s="122"/>
      <c r="W396" s="122"/>
      <c r="X396" s="122"/>
      <c r="Y396" s="122"/>
      <c r="Z396" s="122"/>
      <c r="AA396" s="122"/>
      <c r="AB396" s="122"/>
      <c r="AC396" s="122"/>
      <c r="AD396" s="122"/>
      <c r="AE396" s="122"/>
      <c r="AF396" s="122"/>
      <c r="AG396" s="122"/>
      <c r="AH396" s="122"/>
      <c r="AI396" s="122"/>
      <c r="AJ396" s="401"/>
    </row>
    <row r="397" spans="1:53" ht="38.25" hidden="1" customHeight="1" outlineLevel="1" x14ac:dyDescent="0.25">
      <c r="B397" s="549" t="s">
        <v>140</v>
      </c>
      <c r="C397" s="549"/>
      <c r="D397" s="549"/>
      <c r="E397" s="549"/>
      <c r="F397" s="549"/>
      <c r="G397" s="549"/>
      <c r="H397" s="549"/>
      <c r="I397" s="549"/>
      <c r="J397" s="549"/>
      <c r="K397" s="549"/>
      <c r="L397" s="549"/>
      <c r="M397" s="549"/>
      <c r="N397" s="549"/>
      <c r="O397" s="549"/>
      <c r="P397" s="549"/>
      <c r="Q397" s="549"/>
      <c r="R397" s="549"/>
      <c r="S397" s="549"/>
      <c r="T397" s="172"/>
      <c r="U397" s="172"/>
      <c r="V397" s="172"/>
      <c r="W397" s="172"/>
      <c r="X397" s="172"/>
      <c r="Y397" s="172"/>
      <c r="Z397" s="172"/>
      <c r="AA397" s="172"/>
      <c r="AB397" s="172"/>
      <c r="AC397" s="172"/>
      <c r="AD397" s="172"/>
      <c r="AE397" s="172"/>
      <c r="AF397" s="172"/>
      <c r="AG397" s="172"/>
      <c r="AH397" s="172"/>
      <c r="AI397" s="172"/>
      <c r="AJ397" s="414"/>
    </row>
    <row r="398" spans="1:53" s="118" customFormat="1" ht="8.25" hidden="1" customHeight="1" outlineLevel="1" x14ac:dyDescent="0.35">
      <c r="A398" s="78"/>
      <c r="T398" s="78"/>
      <c r="U398" s="78"/>
      <c r="V398" s="78"/>
      <c r="W398" s="78"/>
      <c r="X398" s="78"/>
      <c r="Y398" s="78"/>
      <c r="Z398" s="78"/>
      <c r="AA398" s="78"/>
      <c r="AB398" s="78"/>
      <c r="AC398" s="78"/>
      <c r="AD398" s="78"/>
      <c r="AE398" s="78"/>
      <c r="AF398" s="78"/>
      <c r="AG398" s="78"/>
      <c r="AH398" s="78"/>
      <c r="AI398" s="78"/>
      <c r="AJ398" s="243"/>
      <c r="AK398" s="398"/>
      <c r="AL398" s="398"/>
      <c r="AM398" s="398"/>
      <c r="AN398" s="398"/>
      <c r="AO398" s="398"/>
      <c r="AP398" s="398"/>
      <c r="AQ398" s="398"/>
      <c r="AR398" s="398"/>
      <c r="AS398" s="398"/>
      <c r="AT398" s="408"/>
      <c r="AU398" s="408"/>
      <c r="AV398" s="408"/>
      <c r="AW398" s="405"/>
      <c r="AX398" s="405"/>
      <c r="AY398" s="354"/>
      <c r="AZ398" s="305"/>
      <c r="BA398" s="305"/>
    </row>
    <row r="399" spans="1:53" s="118" customFormat="1" ht="15" hidden="1" customHeight="1" outlineLevel="1" x14ac:dyDescent="0.35">
      <c r="A399" s="78"/>
      <c r="B399" s="639" t="s">
        <v>331</v>
      </c>
      <c r="C399" s="640"/>
      <c r="D399" s="640"/>
      <c r="E399" s="640"/>
      <c r="F399" s="640"/>
      <c r="G399" s="640"/>
      <c r="H399" s="640"/>
      <c r="I399" s="640"/>
      <c r="J399" s="640"/>
      <c r="K399" s="641"/>
      <c r="L399" s="625" t="s">
        <v>128</v>
      </c>
      <c r="M399" s="626"/>
      <c r="N399" s="626"/>
      <c r="O399" s="627"/>
      <c r="P399" s="625" t="s">
        <v>332</v>
      </c>
      <c r="Q399" s="626"/>
      <c r="R399" s="626"/>
      <c r="S399" s="627"/>
      <c r="T399" s="78"/>
      <c r="U399" s="78"/>
      <c r="V399" s="78"/>
      <c r="W399" s="78"/>
      <c r="X399" s="78"/>
      <c r="Y399" s="78"/>
      <c r="Z399" s="78"/>
      <c r="AA399" s="78"/>
      <c r="AB399" s="78"/>
      <c r="AC399" s="78"/>
      <c r="AD399" s="78"/>
      <c r="AE399" s="78"/>
      <c r="AF399" s="78"/>
      <c r="AG399" s="78"/>
      <c r="AH399" s="78"/>
      <c r="AI399" s="78"/>
      <c r="AJ399" s="243"/>
      <c r="AK399" s="398"/>
      <c r="AL399" s="398"/>
      <c r="AM399" s="398"/>
      <c r="AN399" s="398"/>
      <c r="AO399" s="398"/>
      <c r="AP399" s="398"/>
      <c r="AQ399" s="398"/>
      <c r="AR399" s="398"/>
      <c r="AS399" s="398"/>
      <c r="AT399" s="408"/>
      <c r="AU399" s="408"/>
      <c r="AV399" s="408"/>
      <c r="AW399" s="405"/>
      <c r="AX399" s="405"/>
      <c r="AY399" s="354"/>
      <c r="AZ399" s="305"/>
      <c r="BA399" s="305"/>
    </row>
    <row r="400" spans="1:53" s="118" customFormat="1" ht="15" hidden="1" customHeight="1" outlineLevel="1" x14ac:dyDescent="0.35">
      <c r="A400" s="78"/>
      <c r="B400" s="642"/>
      <c r="C400" s="643"/>
      <c r="D400" s="643"/>
      <c r="E400" s="643"/>
      <c r="F400" s="643"/>
      <c r="G400" s="643"/>
      <c r="H400" s="643"/>
      <c r="I400" s="643"/>
      <c r="J400" s="643"/>
      <c r="K400" s="644"/>
      <c r="L400" s="628"/>
      <c r="M400" s="629"/>
      <c r="N400" s="629"/>
      <c r="O400" s="630"/>
      <c r="P400" s="628"/>
      <c r="Q400" s="629"/>
      <c r="R400" s="629"/>
      <c r="S400" s="630"/>
      <c r="T400" s="78"/>
      <c r="U400" s="78"/>
      <c r="V400" s="78"/>
      <c r="W400" s="78"/>
      <c r="X400" s="78"/>
      <c r="Y400" s="78"/>
      <c r="Z400" s="78"/>
      <c r="AA400" s="78"/>
      <c r="AB400" s="78"/>
      <c r="AC400" s="78"/>
      <c r="AD400" s="78"/>
      <c r="AE400" s="78"/>
      <c r="AF400" s="78"/>
      <c r="AG400" s="78"/>
      <c r="AH400" s="78"/>
      <c r="AI400" s="78"/>
      <c r="AJ400" s="243"/>
      <c r="AK400" s="398"/>
      <c r="AL400" s="398"/>
      <c r="AM400" s="398"/>
      <c r="AN400" s="398"/>
      <c r="AO400" s="398"/>
      <c r="AP400" s="398"/>
      <c r="AQ400" s="398"/>
      <c r="AR400" s="398"/>
      <c r="AS400" s="398"/>
      <c r="AT400" s="408"/>
      <c r="AU400" s="408"/>
      <c r="AV400" s="408"/>
      <c r="AW400" s="405"/>
      <c r="AX400" s="405"/>
      <c r="AY400" s="354"/>
      <c r="AZ400" s="305"/>
      <c r="BA400" s="305"/>
    </row>
    <row r="401" spans="1:53" s="118" customFormat="1" ht="13.5" hidden="1" customHeight="1" outlineLevel="1" x14ac:dyDescent="0.35">
      <c r="A401" s="78"/>
      <c r="B401" s="642"/>
      <c r="C401" s="643"/>
      <c r="D401" s="643"/>
      <c r="E401" s="643"/>
      <c r="F401" s="643"/>
      <c r="G401" s="643"/>
      <c r="H401" s="643"/>
      <c r="I401" s="643"/>
      <c r="J401" s="643"/>
      <c r="K401" s="644"/>
      <c r="L401" s="323" t="s">
        <v>110</v>
      </c>
      <c r="M401" s="631" t="s">
        <v>111</v>
      </c>
      <c r="N401" s="632"/>
      <c r="O401" s="633"/>
      <c r="P401" s="323" t="s">
        <v>110</v>
      </c>
      <c r="Q401" s="631" t="s">
        <v>111</v>
      </c>
      <c r="R401" s="632"/>
      <c r="S401" s="633"/>
      <c r="T401" s="78"/>
      <c r="U401" s="78"/>
      <c r="V401" s="78"/>
      <c r="W401" s="78"/>
      <c r="X401" s="78"/>
      <c r="Y401" s="78"/>
      <c r="Z401" s="78"/>
      <c r="AA401" s="78"/>
      <c r="AB401" s="78"/>
      <c r="AC401" s="78"/>
      <c r="AD401" s="78"/>
      <c r="AE401" s="78"/>
      <c r="AF401" s="78"/>
      <c r="AG401" s="78"/>
      <c r="AH401" s="78"/>
      <c r="AI401" s="78"/>
      <c r="AJ401" s="243"/>
      <c r="AK401" s="398"/>
      <c r="AL401" s="398"/>
      <c r="AM401" s="398"/>
      <c r="AN401" s="398"/>
      <c r="AO401" s="398"/>
      <c r="AP401" s="398"/>
      <c r="AQ401" s="398"/>
      <c r="AR401" s="398"/>
      <c r="AS401" s="398"/>
      <c r="AT401" s="408"/>
      <c r="AU401" s="408"/>
      <c r="AV401" s="408"/>
      <c r="AW401" s="405"/>
      <c r="AX401" s="405"/>
      <c r="AY401" s="354"/>
      <c r="AZ401" s="305"/>
      <c r="BA401" s="305"/>
    </row>
    <row r="402" spans="1:53" s="118" customFormat="1" ht="13.5" hidden="1" customHeight="1" outlineLevel="1" x14ac:dyDescent="0.35">
      <c r="A402" s="78"/>
      <c r="B402" s="645"/>
      <c r="C402" s="646"/>
      <c r="D402" s="646"/>
      <c r="E402" s="646"/>
      <c r="F402" s="646"/>
      <c r="G402" s="646"/>
      <c r="H402" s="646"/>
      <c r="I402" s="646"/>
      <c r="J402" s="646"/>
      <c r="K402" s="647"/>
      <c r="L402" s="323" t="s">
        <v>112</v>
      </c>
      <c r="M402" s="323" t="s">
        <v>112</v>
      </c>
      <c r="N402" s="634" t="s">
        <v>113</v>
      </c>
      <c r="O402" s="635"/>
      <c r="P402" s="323" t="s">
        <v>112</v>
      </c>
      <c r="Q402" s="323" t="s">
        <v>112</v>
      </c>
      <c r="R402" s="634" t="s">
        <v>113</v>
      </c>
      <c r="S402" s="635"/>
      <c r="T402" s="78"/>
      <c r="U402" s="78"/>
      <c r="V402" s="78"/>
      <c r="W402" s="78"/>
      <c r="X402" s="78"/>
      <c r="Y402" s="78"/>
      <c r="Z402" s="78"/>
      <c r="AA402" s="78"/>
      <c r="AB402" s="78"/>
      <c r="AC402" s="78"/>
      <c r="AD402" s="78"/>
      <c r="AE402" s="78"/>
      <c r="AF402" s="78"/>
      <c r="AG402" s="78"/>
      <c r="AH402" s="78"/>
      <c r="AI402" s="78"/>
      <c r="AJ402" s="243"/>
      <c r="AK402" s="398"/>
      <c r="AL402" s="398"/>
      <c r="AM402" s="398"/>
      <c r="AN402" s="398"/>
      <c r="AO402" s="398"/>
      <c r="AP402" s="398"/>
      <c r="AQ402" s="398"/>
      <c r="AR402" s="398"/>
      <c r="AS402" s="398"/>
      <c r="AT402" s="408"/>
      <c r="AU402" s="408"/>
      <c r="AV402" s="408"/>
      <c r="AW402" s="405"/>
      <c r="AX402" s="405"/>
      <c r="AY402" s="354"/>
      <c r="AZ402" s="305"/>
      <c r="BA402" s="305"/>
    </row>
    <row r="403" spans="1:53" s="118" customFormat="1" ht="12" hidden="1" customHeight="1" outlineLevel="1" x14ac:dyDescent="0.35">
      <c r="A403" s="78"/>
      <c r="B403" s="324" t="s">
        <v>115</v>
      </c>
      <c r="C403" s="325"/>
      <c r="D403" s="201"/>
      <c r="E403" s="325"/>
      <c r="F403" s="326" t="str">
        <f>J57</f>
        <v>avec 31 critères, dont 19 obligatoires</v>
      </c>
      <c r="G403" s="325"/>
      <c r="H403" s="325"/>
      <c r="I403" s="325"/>
      <c r="J403" s="325"/>
      <c r="K403" s="327"/>
      <c r="L403" s="328">
        <f>SUM(L404:L409)</f>
        <v>31</v>
      </c>
      <c r="M403" s="328">
        <f>SUM(M404:M409)</f>
        <v>0</v>
      </c>
      <c r="N403" s="557">
        <f>IFERROR(M403/L403,"")</f>
        <v>0</v>
      </c>
      <c r="O403" s="558"/>
      <c r="P403" s="328">
        <f>SUM(P404:P409)</f>
        <v>19</v>
      </c>
      <c r="Q403" s="328">
        <f>SUM(Q404:Q409)</f>
        <v>0</v>
      </c>
      <c r="R403" s="557">
        <f>IFERROR(Q403/P403,"")</f>
        <v>0</v>
      </c>
      <c r="S403" s="558"/>
      <c r="T403" s="78"/>
      <c r="U403" s="78"/>
      <c r="V403" s="78"/>
      <c r="W403" s="78"/>
      <c r="X403" s="78"/>
      <c r="Y403" s="78"/>
      <c r="Z403" s="78"/>
      <c r="AA403" s="78"/>
      <c r="AB403" s="78"/>
      <c r="AC403" s="78"/>
      <c r="AD403" s="78"/>
      <c r="AE403" s="78"/>
      <c r="AF403" s="78"/>
      <c r="AG403" s="78"/>
      <c r="AH403" s="78"/>
      <c r="AI403" s="78"/>
      <c r="AJ403" s="243"/>
      <c r="AK403" s="398"/>
      <c r="AL403" s="398"/>
      <c r="AM403" s="398"/>
      <c r="AN403" s="398"/>
      <c r="AO403" s="398"/>
      <c r="AP403" s="398"/>
      <c r="AQ403" s="398"/>
      <c r="AR403" s="398"/>
      <c r="AS403" s="398"/>
      <c r="AT403" s="408"/>
      <c r="AU403" s="408"/>
      <c r="AV403" s="408"/>
      <c r="AW403" s="405"/>
      <c r="AX403" s="405"/>
      <c r="AY403" s="354"/>
      <c r="AZ403" s="305"/>
      <c r="BA403" s="305"/>
    </row>
    <row r="404" spans="1:53" s="118" customFormat="1" ht="12" hidden="1" customHeight="1" outlineLevel="1" x14ac:dyDescent="0.35">
      <c r="A404" s="78"/>
      <c r="B404" s="570" t="s">
        <v>115</v>
      </c>
      <c r="C404" s="571"/>
      <c r="D404" s="571"/>
      <c r="E404" s="571"/>
      <c r="F404" s="571"/>
      <c r="G404" s="571"/>
      <c r="H404" s="571"/>
      <c r="I404" s="571"/>
      <c r="J404" s="571"/>
      <c r="K404" s="572"/>
      <c r="L404" s="328">
        <f>COUNTA('4 - Politique'!D19:D26)</f>
        <v>8</v>
      </c>
      <c r="M404" s="328">
        <f>COUNTA('4 - Politique'!J19:J26)</f>
        <v>0</v>
      </c>
      <c r="N404" s="565">
        <f t="shared" ref="N404:N434" si="77">IFERROR(M404/L404,"")</f>
        <v>0</v>
      </c>
      <c r="O404" s="566"/>
      <c r="P404" s="328">
        <f>COUNTIFS('4 - Politique'!D19:D26,"&lt;&gt;",'4 - Politique'!A19:A26,"~*")</f>
        <v>6</v>
      </c>
      <c r="Q404" s="328">
        <f>COUNTIFS('4 - Politique'!D19:D26,"&lt;&gt;",'4 - Politique'!J19:J26,"&lt;&gt;",'4 - Politique'!A19:A26,"~*")</f>
        <v>0</v>
      </c>
      <c r="R404" s="565">
        <f t="shared" ref="R404:R434" si="78">IFERROR(Q404/P404,"")</f>
        <v>0</v>
      </c>
      <c r="S404" s="566"/>
      <c r="T404" s="78"/>
      <c r="U404" s="78"/>
      <c r="V404" s="78"/>
      <c r="W404" s="78"/>
      <c r="X404" s="78"/>
      <c r="Y404" s="78"/>
      <c r="Z404" s="78"/>
      <c r="AA404" s="78"/>
      <c r="AB404" s="78"/>
      <c r="AC404" s="78"/>
      <c r="AD404" s="78"/>
      <c r="AE404" s="78"/>
      <c r="AF404" s="78"/>
      <c r="AG404" s="78"/>
      <c r="AH404" s="78"/>
      <c r="AI404" s="78"/>
      <c r="AJ404" s="243"/>
      <c r="AK404" s="398"/>
      <c r="AL404" s="398"/>
      <c r="AM404" s="398"/>
      <c r="AN404" s="398"/>
      <c r="AO404" s="398"/>
      <c r="AP404" s="398"/>
      <c r="AQ404" s="398"/>
      <c r="AR404" s="398"/>
      <c r="AS404" s="398"/>
      <c r="AT404" s="408"/>
      <c r="AU404" s="408"/>
      <c r="AV404" s="408"/>
      <c r="AW404" s="405"/>
      <c r="AX404" s="405"/>
      <c r="AY404" s="354"/>
      <c r="AZ404" s="305"/>
      <c r="BA404" s="305"/>
    </row>
    <row r="405" spans="1:53" s="118" customFormat="1" ht="12" hidden="1" customHeight="1" outlineLevel="1" x14ac:dyDescent="0.35">
      <c r="A405" s="78"/>
      <c r="B405" s="570" t="s">
        <v>22</v>
      </c>
      <c r="C405" s="571"/>
      <c r="D405" s="571"/>
      <c r="E405" s="571"/>
      <c r="F405" s="571"/>
      <c r="G405" s="571"/>
      <c r="H405" s="571"/>
      <c r="I405" s="571"/>
      <c r="J405" s="571"/>
      <c r="K405" s="572"/>
      <c r="L405" s="328">
        <f>COUNTA('4 - Politique'!D28:D34)</f>
        <v>7</v>
      </c>
      <c r="M405" s="328">
        <f>COUNTA('4 - Politique'!J28:J34)</f>
        <v>0</v>
      </c>
      <c r="N405" s="565">
        <f t="shared" si="77"/>
        <v>0</v>
      </c>
      <c r="O405" s="566"/>
      <c r="P405" s="328">
        <f>COUNTIFS('4 - Politique'!D28:D34,"&lt;&gt;",'4 - Politique'!A28:A34,"~*")</f>
        <v>4</v>
      </c>
      <c r="Q405" s="328">
        <f>COUNTIFS('4 - Politique'!D28:D34,"&lt;&gt;",'4 - Politique'!J28:J34,"&lt;&gt;",'4 - Politique'!A28:A34,"~*")</f>
        <v>0</v>
      </c>
      <c r="R405" s="565">
        <f t="shared" si="78"/>
        <v>0</v>
      </c>
      <c r="S405" s="566"/>
      <c r="T405" s="78"/>
      <c r="U405" s="78"/>
      <c r="V405" s="78"/>
      <c r="W405" s="78"/>
      <c r="X405" s="78"/>
      <c r="Y405" s="78"/>
      <c r="Z405" s="78"/>
      <c r="AA405" s="78"/>
      <c r="AB405" s="78"/>
      <c r="AC405" s="78"/>
      <c r="AD405" s="78"/>
      <c r="AE405" s="78"/>
      <c r="AF405" s="78"/>
      <c r="AG405" s="78"/>
      <c r="AH405" s="78"/>
      <c r="AI405" s="78"/>
      <c r="AJ405" s="243"/>
      <c r="AK405" s="398"/>
      <c r="AL405" s="398"/>
      <c r="AM405" s="398"/>
      <c r="AN405" s="398"/>
      <c r="AO405" s="398"/>
      <c r="AP405" s="398"/>
      <c r="AQ405" s="398"/>
      <c r="AR405" s="398"/>
      <c r="AS405" s="398"/>
      <c r="AT405" s="408"/>
      <c r="AU405" s="408"/>
      <c r="AV405" s="408"/>
      <c r="AW405" s="405"/>
      <c r="AX405" s="405"/>
      <c r="AY405" s="354"/>
      <c r="AZ405" s="305"/>
      <c r="BA405" s="305"/>
    </row>
    <row r="406" spans="1:53" s="118" customFormat="1" ht="12" hidden="1" customHeight="1" outlineLevel="1" x14ac:dyDescent="0.35">
      <c r="A406" s="78"/>
      <c r="B406" s="570" t="s">
        <v>23</v>
      </c>
      <c r="C406" s="571"/>
      <c r="D406" s="571"/>
      <c r="E406" s="571"/>
      <c r="F406" s="571"/>
      <c r="G406" s="571"/>
      <c r="H406" s="571"/>
      <c r="I406" s="571"/>
      <c r="J406" s="571"/>
      <c r="K406" s="572"/>
      <c r="L406" s="328">
        <f>COUNTA('4 - Politique'!D36:D40)</f>
        <v>5</v>
      </c>
      <c r="M406" s="328">
        <f>COUNTA('4 - Politique'!J36:J40)</f>
        <v>0</v>
      </c>
      <c r="N406" s="565">
        <f t="shared" si="77"/>
        <v>0</v>
      </c>
      <c r="O406" s="566"/>
      <c r="P406" s="328">
        <f>COUNTIFS('4 - Politique'!D36:D40,"&lt;&gt;",'4 - Politique'!A36:A40,"~*")</f>
        <v>3</v>
      </c>
      <c r="Q406" s="328">
        <f>COUNTIFS('4 - Politique'!D36:D40,"&lt;&gt;",'4 - Politique'!J36:J40,"&lt;&gt;",'4 - Politique'!A36:A40,"~*")</f>
        <v>0</v>
      </c>
      <c r="R406" s="565">
        <f t="shared" si="78"/>
        <v>0</v>
      </c>
      <c r="S406" s="566"/>
      <c r="T406" s="78"/>
      <c r="U406" s="78"/>
      <c r="V406" s="78"/>
      <c r="W406" s="78"/>
      <c r="X406" s="78"/>
      <c r="Y406" s="78"/>
      <c r="Z406" s="78"/>
      <c r="AA406" s="78"/>
      <c r="AB406" s="78"/>
      <c r="AC406" s="78"/>
      <c r="AD406" s="78"/>
      <c r="AE406" s="78"/>
      <c r="AF406" s="78"/>
      <c r="AG406" s="78"/>
      <c r="AH406" s="78"/>
      <c r="AI406" s="78"/>
      <c r="AJ406" s="243"/>
      <c r="AK406" s="398"/>
      <c r="AL406" s="398"/>
      <c r="AM406" s="398"/>
      <c r="AN406" s="398"/>
      <c r="AO406" s="398"/>
      <c r="AP406" s="398"/>
      <c r="AQ406" s="398"/>
      <c r="AR406" s="398"/>
      <c r="AS406" s="398"/>
      <c r="AT406" s="408"/>
      <c r="AU406" s="408"/>
      <c r="AV406" s="408"/>
      <c r="AW406" s="405"/>
      <c r="AX406" s="405"/>
      <c r="AY406" s="354"/>
      <c r="AZ406" s="305"/>
      <c r="BA406" s="305"/>
    </row>
    <row r="407" spans="1:53" s="118" customFormat="1" ht="12" hidden="1" customHeight="1" outlineLevel="1" x14ac:dyDescent="0.35">
      <c r="A407" s="78"/>
      <c r="B407" s="570" t="s">
        <v>116</v>
      </c>
      <c r="C407" s="571"/>
      <c r="D407" s="571"/>
      <c r="E407" s="571"/>
      <c r="F407" s="571"/>
      <c r="G407" s="571"/>
      <c r="H407" s="571"/>
      <c r="I407" s="571"/>
      <c r="J407" s="571"/>
      <c r="K407" s="572"/>
      <c r="L407" s="328">
        <f>COUNTA('4 - Politique'!D42)</f>
        <v>1</v>
      </c>
      <c r="M407" s="328">
        <f>COUNTA('4 - Politique'!J42)</f>
        <v>0</v>
      </c>
      <c r="N407" s="565">
        <f t="shared" si="77"/>
        <v>0</v>
      </c>
      <c r="O407" s="566"/>
      <c r="P407" s="329">
        <f>COUNTIFS('4 - Politique'!J42,"&lt;&gt;",'4 - Politique'!A42,"~*")</f>
        <v>0</v>
      </c>
      <c r="Q407" s="328"/>
      <c r="R407" s="651" t="s">
        <v>126</v>
      </c>
      <c r="S407" s="652"/>
      <c r="T407" s="78"/>
      <c r="U407" s="78"/>
      <c r="V407" s="78"/>
      <c r="W407" s="78"/>
      <c r="X407" s="78"/>
      <c r="Y407" s="78"/>
      <c r="Z407" s="78"/>
      <c r="AA407" s="78"/>
      <c r="AB407" s="78"/>
      <c r="AC407" s="78"/>
      <c r="AD407" s="78"/>
      <c r="AE407" s="78"/>
      <c r="AF407" s="78"/>
      <c r="AG407" s="78"/>
      <c r="AH407" s="78"/>
      <c r="AI407" s="78"/>
      <c r="AJ407" s="243"/>
      <c r="AK407" s="398"/>
      <c r="AL407" s="398"/>
      <c r="AM407" s="398"/>
      <c r="AN407" s="398"/>
      <c r="AO407" s="398"/>
      <c r="AP407" s="398"/>
      <c r="AQ407" s="398"/>
      <c r="AR407" s="398"/>
      <c r="AS407" s="398"/>
      <c r="AT407" s="408"/>
      <c r="AU407" s="408"/>
      <c r="AV407" s="408"/>
      <c r="AW407" s="405"/>
      <c r="AX407" s="405"/>
      <c r="AY407" s="354"/>
      <c r="AZ407" s="305"/>
      <c r="BA407" s="305"/>
    </row>
    <row r="408" spans="1:53" s="118" customFormat="1" ht="12" hidden="1" customHeight="1" outlineLevel="1" x14ac:dyDescent="0.35">
      <c r="A408" s="78"/>
      <c r="B408" s="570" t="s">
        <v>40</v>
      </c>
      <c r="C408" s="571"/>
      <c r="D408" s="571"/>
      <c r="E408" s="571"/>
      <c r="F408" s="571"/>
      <c r="G408" s="571"/>
      <c r="H408" s="571"/>
      <c r="I408" s="571"/>
      <c r="J408" s="571"/>
      <c r="K408" s="572"/>
      <c r="L408" s="328">
        <f>COUNTA('4 - Politique'!D44:D49)</f>
        <v>6</v>
      </c>
      <c r="M408" s="328">
        <f>COUNTA('4 - Politique'!J44:J49)</f>
        <v>0</v>
      </c>
      <c r="N408" s="565">
        <f t="shared" si="77"/>
        <v>0</v>
      </c>
      <c r="O408" s="566"/>
      <c r="P408" s="328">
        <f>COUNTIFS('4 - Politique'!D44:D49,"&lt;&gt;",'4 - Politique'!A44:A49,"~*")</f>
        <v>4</v>
      </c>
      <c r="Q408" s="328">
        <f>COUNTIFS('4 - Politique'!D44:D49,"&lt;&gt;",'4 - Politique'!J44:J49,"&lt;&gt;",'4 - Politique'!A44:A49,"~*")</f>
        <v>0</v>
      </c>
      <c r="R408" s="565">
        <f t="shared" si="78"/>
        <v>0</v>
      </c>
      <c r="S408" s="566"/>
      <c r="T408" s="78"/>
      <c r="U408" s="78"/>
      <c r="V408" s="78"/>
      <c r="W408" s="78"/>
      <c r="X408" s="78"/>
      <c r="Y408" s="78"/>
      <c r="Z408" s="78"/>
      <c r="AA408" s="78"/>
      <c r="AB408" s="78"/>
      <c r="AC408" s="78"/>
      <c r="AD408" s="78"/>
      <c r="AE408" s="78"/>
      <c r="AF408" s="78"/>
      <c r="AG408" s="78"/>
      <c r="AH408" s="78"/>
      <c r="AI408" s="78"/>
      <c r="AJ408" s="243"/>
      <c r="AK408" s="398"/>
      <c r="AL408" s="398"/>
      <c r="AM408" s="398"/>
      <c r="AN408" s="398"/>
      <c r="AO408" s="398"/>
      <c r="AP408" s="398"/>
      <c r="AQ408" s="398"/>
      <c r="AR408" s="398"/>
      <c r="AS408" s="398"/>
      <c r="AT408" s="408"/>
      <c r="AU408" s="408"/>
      <c r="AV408" s="408"/>
      <c r="AW408" s="405"/>
      <c r="AX408" s="405"/>
      <c r="AY408" s="354"/>
      <c r="AZ408" s="305"/>
      <c r="BA408" s="305"/>
    </row>
    <row r="409" spans="1:53" s="118" customFormat="1" ht="12" hidden="1" customHeight="1" outlineLevel="1" x14ac:dyDescent="0.35">
      <c r="A409" s="78"/>
      <c r="B409" s="570" t="s">
        <v>41</v>
      </c>
      <c r="C409" s="571"/>
      <c r="D409" s="571"/>
      <c r="E409" s="571"/>
      <c r="F409" s="571"/>
      <c r="G409" s="571"/>
      <c r="H409" s="571"/>
      <c r="I409" s="571"/>
      <c r="J409" s="571"/>
      <c r="K409" s="572"/>
      <c r="L409" s="328">
        <f>COUNTA('4 - Politique'!D51:D54)</f>
        <v>4</v>
      </c>
      <c r="M409" s="328" cm="1">
        <f t="array" ref="M409">SUMPRODUCT(--(LEN('4 - Politique'!J51:J54)&gt;0))</f>
        <v>0</v>
      </c>
      <c r="N409" s="565">
        <f t="shared" si="77"/>
        <v>0</v>
      </c>
      <c r="O409" s="566"/>
      <c r="P409" s="328">
        <f>COUNTIFS('4 - Politique'!D51:D54,"&lt;&gt;",'4 - Politique'!A51:A54,"~*")</f>
        <v>2</v>
      </c>
      <c r="Q409" s="328" cm="1">
        <f t="array" ref="Q409">SUMPRODUCT((LEN('4 - Politique'!D51:D54)&gt;0)*(LEN('4 - Politique'!J51:J54)&gt;0)*('4 - Politique'!A51:A54="*"))</f>
        <v>0</v>
      </c>
      <c r="R409" s="565">
        <f t="shared" si="78"/>
        <v>0</v>
      </c>
      <c r="S409" s="566"/>
      <c r="T409" s="78"/>
      <c r="U409" s="78"/>
      <c r="V409" s="78"/>
      <c r="W409" s="78"/>
      <c r="X409" s="78"/>
      <c r="Y409" s="78"/>
      <c r="Z409" s="78"/>
      <c r="AA409" s="78"/>
      <c r="AB409" s="78"/>
      <c r="AC409" s="78"/>
      <c r="AD409" s="78"/>
      <c r="AE409" s="78"/>
      <c r="AF409" s="78"/>
      <c r="AG409" s="78"/>
      <c r="AH409" s="78"/>
      <c r="AI409" s="78"/>
      <c r="AJ409" s="243"/>
      <c r="AK409" s="398"/>
      <c r="AL409" s="398"/>
      <c r="AM409" s="398"/>
      <c r="AN409" s="398"/>
      <c r="AO409" s="398"/>
      <c r="AP409" s="398"/>
      <c r="AQ409" s="398"/>
      <c r="AR409" s="398"/>
      <c r="AS409" s="398"/>
      <c r="AT409" s="408"/>
      <c r="AU409" s="408"/>
      <c r="AV409" s="408"/>
      <c r="AW409" s="405"/>
      <c r="AX409" s="405"/>
      <c r="AY409" s="354"/>
      <c r="AZ409" s="305"/>
      <c r="BA409" s="305"/>
    </row>
    <row r="410" spans="1:53" s="118" customFormat="1" ht="12" hidden="1" customHeight="1" outlineLevel="1" x14ac:dyDescent="0.35">
      <c r="A410" s="78"/>
      <c r="B410" s="324" t="s">
        <v>107</v>
      </c>
      <c r="C410" s="330"/>
      <c r="D410" s="330"/>
      <c r="E410" s="330"/>
      <c r="F410" s="326" t="str">
        <f>J59</f>
        <v>avec 18 critères, dont 7 obligatoires</v>
      </c>
      <c r="G410" s="330"/>
      <c r="H410" s="330"/>
      <c r="I410" s="330"/>
      <c r="J410" s="330"/>
      <c r="K410" s="331"/>
      <c r="L410" s="328">
        <f>L411+L412</f>
        <v>18</v>
      </c>
      <c r="M410" s="328">
        <f>M411+M412</f>
        <v>0</v>
      </c>
      <c r="N410" s="557">
        <f t="shared" si="77"/>
        <v>0</v>
      </c>
      <c r="O410" s="558"/>
      <c r="P410" s="328">
        <f>P411+P412</f>
        <v>7</v>
      </c>
      <c r="Q410" s="328">
        <f>Q411+Q412</f>
        <v>0</v>
      </c>
      <c r="R410" s="557">
        <f t="shared" si="78"/>
        <v>0</v>
      </c>
      <c r="S410" s="558"/>
      <c r="T410" s="78"/>
      <c r="U410" s="78"/>
      <c r="V410" s="78"/>
      <c r="W410" s="78"/>
      <c r="X410" s="78"/>
      <c r="Y410" s="78"/>
      <c r="Z410" s="78"/>
      <c r="AA410" s="78"/>
      <c r="AB410" s="78"/>
      <c r="AC410" s="78"/>
      <c r="AD410" s="78"/>
      <c r="AE410" s="78"/>
      <c r="AF410" s="78"/>
      <c r="AG410" s="78"/>
      <c r="AH410" s="78"/>
      <c r="AI410" s="78"/>
      <c r="AJ410" s="243"/>
      <c r="AK410" s="398"/>
      <c r="AL410" s="398"/>
      <c r="AM410" s="398"/>
      <c r="AN410" s="398"/>
      <c r="AO410" s="398"/>
      <c r="AP410" s="398"/>
      <c r="AQ410" s="398"/>
      <c r="AR410" s="398"/>
      <c r="AS410" s="398"/>
      <c r="AT410" s="408"/>
      <c r="AU410" s="408"/>
      <c r="AV410" s="408"/>
      <c r="AW410" s="405"/>
      <c r="AX410" s="405"/>
      <c r="AY410" s="354"/>
      <c r="AZ410" s="305"/>
      <c r="BA410" s="305"/>
    </row>
    <row r="411" spans="1:53" s="118" customFormat="1" ht="12" hidden="1" customHeight="1" outlineLevel="1" x14ac:dyDescent="0.35">
      <c r="A411" s="78"/>
      <c r="B411" s="570" t="s">
        <v>3</v>
      </c>
      <c r="C411" s="571"/>
      <c r="D411" s="571"/>
      <c r="E411" s="571"/>
      <c r="F411" s="571"/>
      <c r="G411" s="571"/>
      <c r="H411" s="571"/>
      <c r="I411" s="571"/>
      <c r="J411" s="571"/>
      <c r="K411" s="572"/>
      <c r="L411" s="328">
        <f>COUNTA('5 - PUI et autre local'!D20:D31)</f>
        <v>12</v>
      </c>
      <c r="M411" s="328">
        <f>COUNTA('5 - PUI et autre local'!J20:J31)</f>
        <v>0</v>
      </c>
      <c r="N411" s="565">
        <f t="shared" si="77"/>
        <v>0</v>
      </c>
      <c r="O411" s="566"/>
      <c r="P411" s="328">
        <f>COUNTIFS('5 - PUI et autre local'!D20:D31,"&lt;&gt;",'5 - PUI et autre local'!A20:A31,"~*")</f>
        <v>6</v>
      </c>
      <c r="Q411" s="328">
        <f>COUNTIFS('5 - PUI et autre local'!D20:D31,"&lt;&gt;",'5 - PUI et autre local'!J20:J31,"&lt;&gt;",'5 - PUI et autre local'!A20:A31,"~*")</f>
        <v>0</v>
      </c>
      <c r="R411" s="565">
        <f t="shared" si="78"/>
        <v>0</v>
      </c>
      <c r="S411" s="566"/>
      <c r="T411" s="78"/>
      <c r="U411" s="78"/>
      <c r="V411" s="78"/>
      <c r="W411" s="78"/>
      <c r="X411" s="78"/>
      <c r="Y411" s="78"/>
      <c r="Z411" s="78"/>
      <c r="AA411" s="78"/>
      <c r="AB411" s="78"/>
      <c r="AC411" s="78"/>
      <c r="AD411" s="78"/>
      <c r="AE411" s="78"/>
      <c r="AF411" s="78"/>
      <c r="AG411" s="78"/>
      <c r="AH411" s="78"/>
      <c r="AI411" s="78"/>
      <c r="AJ411" s="243"/>
      <c r="AK411" s="398"/>
      <c r="AL411" s="398"/>
      <c r="AM411" s="398"/>
      <c r="AN411" s="398"/>
      <c r="AO411" s="398"/>
      <c r="AP411" s="398"/>
      <c r="AQ411" s="398"/>
      <c r="AR411" s="398"/>
      <c r="AS411" s="398"/>
      <c r="AT411" s="408"/>
      <c r="AU411" s="408"/>
      <c r="AV411" s="408"/>
      <c r="AW411" s="405"/>
      <c r="AX411" s="405"/>
      <c r="AY411" s="354"/>
      <c r="AZ411" s="305"/>
      <c r="BA411" s="305"/>
    </row>
    <row r="412" spans="1:53" s="118" customFormat="1" ht="12" hidden="1" customHeight="1" outlineLevel="1" x14ac:dyDescent="0.35">
      <c r="A412" s="78"/>
      <c r="B412" s="570" t="s">
        <v>62</v>
      </c>
      <c r="C412" s="571"/>
      <c r="D412" s="571"/>
      <c r="E412" s="571"/>
      <c r="F412" s="571"/>
      <c r="G412" s="571"/>
      <c r="H412" s="571"/>
      <c r="I412" s="571"/>
      <c r="J412" s="571"/>
      <c r="K412" s="572"/>
      <c r="L412" s="328">
        <f>COUNTA('5 - PUI et autre local'!D33:D38)</f>
        <v>6</v>
      </c>
      <c r="M412" s="328">
        <f>COUNTA('5 - PUI et autre local'!J33:J38)</f>
        <v>0</v>
      </c>
      <c r="N412" s="565">
        <f t="shared" si="77"/>
        <v>0</v>
      </c>
      <c r="O412" s="566"/>
      <c r="P412" s="328">
        <f>COUNTIFS('5 - PUI et autre local'!D33:D38,"&lt;&gt;",'5 - PUI et autre local'!A33:A38,"~*")</f>
        <v>1</v>
      </c>
      <c r="Q412" s="328">
        <f>COUNTIFS('5 - PUI et autre local'!D33:D38,"&lt;&gt;",'5 - PUI et autre local'!J33:J38,"&lt;&gt;",'5 - PUI et autre local'!A33:A38,"~*")</f>
        <v>0</v>
      </c>
      <c r="R412" s="565">
        <f t="shared" ref="R412" si="79">IFERROR(Q412/P412,"")</f>
        <v>0</v>
      </c>
      <c r="S412" s="566"/>
      <c r="T412" s="78"/>
      <c r="U412" s="78"/>
      <c r="V412" s="78"/>
      <c r="W412" s="78"/>
      <c r="X412" s="78"/>
      <c r="Y412" s="78"/>
      <c r="Z412" s="78"/>
      <c r="AA412" s="78"/>
      <c r="AB412" s="78"/>
      <c r="AC412" s="78"/>
      <c r="AD412" s="78"/>
      <c r="AE412" s="78"/>
      <c r="AF412" s="78"/>
      <c r="AG412" s="78"/>
      <c r="AH412" s="78"/>
      <c r="AI412" s="78"/>
      <c r="AJ412" s="243"/>
      <c r="AK412" s="398"/>
      <c r="AL412" s="398"/>
      <c r="AM412" s="398"/>
      <c r="AN412" s="398"/>
      <c r="AO412" s="398"/>
      <c r="AP412" s="398"/>
      <c r="AQ412" s="398"/>
      <c r="AR412" s="398"/>
      <c r="AS412" s="398"/>
      <c r="AT412" s="408"/>
      <c r="AU412" s="408"/>
      <c r="AV412" s="408"/>
      <c r="AW412" s="405"/>
      <c r="AX412" s="405"/>
      <c r="AY412" s="354"/>
      <c r="AZ412" s="305"/>
      <c r="BA412" s="305"/>
    </row>
    <row r="413" spans="1:53" s="118" customFormat="1" ht="12" hidden="1" customHeight="1" outlineLevel="1" x14ac:dyDescent="0.35">
      <c r="A413" s="78"/>
      <c r="B413" s="324" t="s">
        <v>117</v>
      </c>
      <c r="C413" s="330"/>
      <c r="D413" s="330"/>
      <c r="E413" s="330"/>
      <c r="F413" s="326" t="str">
        <f>J61</f>
        <v>avec 30 critères par service, dont 11 obligatoires</v>
      </c>
      <c r="G413" s="330"/>
      <c r="H413" s="330"/>
      <c r="I413" s="330"/>
      <c r="J413" s="330"/>
      <c r="K413" s="331"/>
      <c r="L413" s="328">
        <f>IF($K$414=0,0,L414)+IF($K$415=0,0,L415)+IF($K$416=0,0,L416)+IF($K$417=0,0,L417)</f>
        <v>0</v>
      </c>
      <c r="M413" s="328">
        <f>IF($K$414=0,0,M414)+IF($K$415=0,0,M415)+IF($K$416=0,0,M416)+IF($K$417=0,0,M417)</f>
        <v>0</v>
      </c>
      <c r="N413" s="557" t="e">
        <f>M413/L413</f>
        <v>#DIV/0!</v>
      </c>
      <c r="O413" s="558"/>
      <c r="P413" s="328">
        <f>IF($K$414=0,0,P414)+IF($K$415=0,0,P415)+IF($K$416=0,0,P416)+IF($K$417=0,0,P417)</f>
        <v>0</v>
      </c>
      <c r="Q413" s="328">
        <f>IF($K$414=0,0,Q414)+IF($K$415=0,0,Q415)+IF($K$416=0,0,Q416)+IF($K$417=0,0,Q417)</f>
        <v>0</v>
      </c>
      <c r="R413" s="557" t="e">
        <f>Q413/P413</f>
        <v>#DIV/0!</v>
      </c>
      <c r="S413" s="558"/>
      <c r="T413" s="78"/>
      <c r="U413" s="78"/>
      <c r="V413" s="78"/>
      <c r="W413" s="78"/>
      <c r="X413" s="78"/>
      <c r="Y413" s="78"/>
      <c r="Z413" s="78"/>
      <c r="AA413" s="78"/>
      <c r="AB413" s="78"/>
      <c r="AC413" s="78"/>
      <c r="AD413" s="78"/>
      <c r="AE413" s="78"/>
      <c r="AF413" s="78"/>
      <c r="AG413" s="78"/>
      <c r="AH413" s="78"/>
      <c r="AI413" s="78"/>
      <c r="AJ413" s="243"/>
      <c r="AK413" s="398"/>
      <c r="AL413" s="398"/>
      <c r="AM413" s="398"/>
      <c r="AN413" s="398"/>
      <c r="AO413" s="398"/>
      <c r="AP413" s="398"/>
      <c r="AQ413" s="398"/>
      <c r="AR413" s="398"/>
      <c r="AS413" s="398"/>
      <c r="AT413" s="408"/>
      <c r="AU413" s="408"/>
      <c r="AV413" s="408"/>
      <c r="AW413" s="405"/>
      <c r="AX413" s="405"/>
      <c r="AY413" s="354"/>
      <c r="AZ413" s="305"/>
      <c r="BA413" s="305"/>
    </row>
    <row r="414" spans="1:53" s="118" customFormat="1" ht="12" hidden="1" customHeight="1" outlineLevel="2" x14ac:dyDescent="0.35">
      <c r="A414" s="78"/>
      <c r="B414" s="332"/>
      <c r="C414" s="332"/>
      <c r="D414" s="332"/>
      <c r="E414" s="332"/>
      <c r="F414" s="333"/>
      <c r="G414" s="567" t="str">
        <f>G304</f>
        <v>service 1</v>
      </c>
      <c r="H414" s="568"/>
      <c r="I414" s="568"/>
      <c r="J414" s="569"/>
      <c r="K414" s="334">
        <f>'6 - Services_Unités de soins'!N3</f>
        <v>0</v>
      </c>
      <c r="L414" s="328">
        <f>L418+L422+L426+L430</f>
        <v>30</v>
      </c>
      <c r="M414" s="328">
        <f>M418+M422+M426+M430</f>
        <v>0</v>
      </c>
      <c r="N414" s="557">
        <f t="shared" ref="N414:N417" si="80">M414/L414</f>
        <v>0</v>
      </c>
      <c r="O414" s="558"/>
      <c r="P414" s="328">
        <f>P418+P422+P426+P430</f>
        <v>11</v>
      </c>
      <c r="Q414" s="328">
        <f>Q418+Q422+Q426+Q430</f>
        <v>0</v>
      </c>
      <c r="R414" s="557">
        <f t="shared" ref="R414:R417" si="81">Q414/P414</f>
        <v>0</v>
      </c>
      <c r="S414" s="558"/>
      <c r="T414" s="78"/>
      <c r="U414" s="78"/>
      <c r="V414" s="78"/>
      <c r="W414" s="78"/>
      <c r="X414" s="78"/>
      <c r="Y414" s="78"/>
      <c r="Z414" s="78"/>
      <c r="AA414" s="78"/>
      <c r="AB414" s="78"/>
      <c r="AC414" s="78"/>
      <c r="AD414" s="78"/>
      <c r="AE414" s="78"/>
      <c r="AF414" s="78"/>
      <c r="AG414" s="78"/>
      <c r="AH414" s="78"/>
      <c r="AI414" s="78"/>
      <c r="AJ414" s="243"/>
      <c r="AK414" s="398"/>
      <c r="AL414" s="398"/>
      <c r="AM414" s="398"/>
      <c r="AN414" s="398"/>
      <c r="AO414" s="398"/>
      <c r="AP414" s="398"/>
      <c r="AQ414" s="398"/>
      <c r="AR414" s="398"/>
      <c r="AS414" s="398"/>
      <c r="AT414" s="408"/>
      <c r="AU414" s="408"/>
      <c r="AV414" s="408"/>
      <c r="AW414" s="405"/>
      <c r="AX414" s="405"/>
      <c r="AY414" s="354"/>
      <c r="AZ414" s="305"/>
      <c r="BA414" s="305"/>
    </row>
    <row r="415" spans="1:53" s="118" customFormat="1" ht="12" hidden="1" customHeight="1" outlineLevel="2" x14ac:dyDescent="0.35">
      <c r="A415" s="78"/>
      <c r="B415" s="332"/>
      <c r="C415" s="332"/>
      <c r="D415" s="332"/>
      <c r="E415" s="332"/>
      <c r="F415" s="333"/>
      <c r="G415" s="567" t="str">
        <f>G305</f>
        <v>service 2</v>
      </c>
      <c r="H415" s="568"/>
      <c r="I415" s="568"/>
      <c r="J415" s="569"/>
      <c r="K415" s="334">
        <f>'6 - Services_Unités de soins'!P3</f>
        <v>0</v>
      </c>
      <c r="L415" s="328">
        <f t="shared" ref="L415:M416" si="82">L419+L423+L427+L431</f>
        <v>30</v>
      </c>
      <c r="M415" s="328">
        <f t="shared" si="82"/>
        <v>0</v>
      </c>
      <c r="N415" s="557">
        <f t="shared" si="80"/>
        <v>0</v>
      </c>
      <c r="O415" s="558"/>
      <c r="P415" s="328">
        <f t="shared" ref="P415:Q415" si="83">P419+P423+P427+P431</f>
        <v>11</v>
      </c>
      <c r="Q415" s="328">
        <f t="shared" si="83"/>
        <v>0</v>
      </c>
      <c r="R415" s="557">
        <f t="shared" si="81"/>
        <v>0</v>
      </c>
      <c r="S415" s="558"/>
      <c r="T415" s="78"/>
      <c r="U415" s="78"/>
      <c r="V415" s="78"/>
      <c r="W415" s="78"/>
      <c r="X415" s="78"/>
      <c r="Y415" s="78"/>
      <c r="Z415" s="78"/>
      <c r="AA415" s="78"/>
      <c r="AB415" s="78"/>
      <c r="AC415" s="78"/>
      <c r="AD415" s="78"/>
      <c r="AE415" s="78"/>
      <c r="AF415" s="78"/>
      <c r="AG415" s="78"/>
      <c r="AH415" s="78"/>
      <c r="AI415" s="78"/>
      <c r="AJ415" s="243"/>
      <c r="AK415" s="398"/>
      <c r="AL415" s="398"/>
      <c r="AM415" s="398"/>
      <c r="AN415" s="398"/>
      <c r="AO415" s="398"/>
      <c r="AP415" s="398"/>
      <c r="AQ415" s="398"/>
      <c r="AR415" s="398"/>
      <c r="AS415" s="398"/>
      <c r="AT415" s="408"/>
      <c r="AU415" s="408"/>
      <c r="AV415" s="408"/>
      <c r="AW415" s="405"/>
      <c r="AX415" s="405"/>
      <c r="AY415" s="354"/>
      <c r="AZ415" s="305"/>
      <c r="BA415" s="305"/>
    </row>
    <row r="416" spans="1:53" s="118" customFormat="1" ht="12" hidden="1" customHeight="1" outlineLevel="2" x14ac:dyDescent="0.35">
      <c r="A416" s="78"/>
      <c r="B416" s="332"/>
      <c r="C416" s="332"/>
      <c r="D416" s="332"/>
      <c r="E416" s="332"/>
      <c r="F416" s="333"/>
      <c r="G416" s="567" t="str">
        <f>G306</f>
        <v>service 3</v>
      </c>
      <c r="H416" s="568"/>
      <c r="I416" s="568"/>
      <c r="J416" s="569"/>
      <c r="K416" s="334">
        <f>'6 - Services_Unités de soins'!R3</f>
        <v>0</v>
      </c>
      <c r="L416" s="328">
        <f t="shared" si="82"/>
        <v>30</v>
      </c>
      <c r="M416" s="328">
        <f t="shared" si="82"/>
        <v>0</v>
      </c>
      <c r="N416" s="557">
        <f t="shared" si="80"/>
        <v>0</v>
      </c>
      <c r="O416" s="558"/>
      <c r="P416" s="328">
        <f t="shared" ref="P416:Q416" si="84">P420+P424+P428+P432</f>
        <v>11</v>
      </c>
      <c r="Q416" s="328">
        <f t="shared" si="84"/>
        <v>0</v>
      </c>
      <c r="R416" s="557">
        <f t="shared" si="81"/>
        <v>0</v>
      </c>
      <c r="S416" s="558"/>
      <c r="T416" s="78"/>
      <c r="U416" s="78"/>
      <c r="V416" s="78"/>
      <c r="W416" s="78"/>
      <c r="X416" s="78"/>
      <c r="Y416" s="78"/>
      <c r="Z416" s="78"/>
      <c r="AA416" s="78"/>
      <c r="AB416" s="78"/>
      <c r="AC416" s="78"/>
      <c r="AD416" s="78"/>
      <c r="AE416" s="78"/>
      <c r="AF416" s="78"/>
      <c r="AG416" s="78"/>
      <c r="AH416" s="78"/>
      <c r="AI416" s="78"/>
      <c r="AJ416" s="243"/>
      <c r="AK416" s="398"/>
      <c r="AL416" s="398"/>
      <c r="AM416" s="398"/>
      <c r="AN416" s="398"/>
      <c r="AO416" s="398"/>
      <c r="AP416" s="398"/>
      <c r="AQ416" s="398"/>
      <c r="AR416" s="398"/>
      <c r="AS416" s="398"/>
      <c r="AT416" s="408"/>
      <c r="AU416" s="408"/>
      <c r="AV416" s="408"/>
      <c r="AW416" s="405"/>
      <c r="AX416" s="405"/>
      <c r="AY416" s="354"/>
      <c r="AZ416" s="305"/>
      <c r="BA416" s="305"/>
    </row>
    <row r="417" spans="1:53" s="118" customFormat="1" ht="12" hidden="1" customHeight="1" outlineLevel="2" x14ac:dyDescent="0.35">
      <c r="A417" s="78"/>
      <c r="B417" s="332"/>
      <c r="C417" s="332"/>
      <c r="D417" s="332"/>
      <c r="E417" s="332"/>
      <c r="F417" s="333"/>
      <c r="G417" s="567" t="str">
        <f>G307</f>
        <v>service 4</v>
      </c>
      <c r="H417" s="568"/>
      <c r="I417" s="568"/>
      <c r="J417" s="569"/>
      <c r="K417" s="334">
        <f>'6 - Services_Unités de soins'!T3</f>
        <v>0</v>
      </c>
      <c r="L417" s="328">
        <f>L421+L425+L429+L433</f>
        <v>30</v>
      </c>
      <c r="M417" s="328">
        <f>M421+M425+M429+M433</f>
        <v>0</v>
      </c>
      <c r="N417" s="557">
        <f t="shared" si="80"/>
        <v>0</v>
      </c>
      <c r="O417" s="558"/>
      <c r="P417" s="328">
        <f t="shared" ref="P417:Q417" si="85">P421+P425+P429+P433</f>
        <v>11</v>
      </c>
      <c r="Q417" s="328">
        <f t="shared" si="85"/>
        <v>0</v>
      </c>
      <c r="R417" s="557">
        <f t="shared" si="81"/>
        <v>0</v>
      </c>
      <c r="S417" s="558"/>
      <c r="T417" s="78"/>
      <c r="U417" s="78"/>
      <c r="V417" s="78"/>
      <c r="W417" s="78"/>
      <c r="X417" s="78"/>
      <c r="Y417" s="78"/>
      <c r="Z417" s="78"/>
      <c r="AA417" s="78"/>
      <c r="AB417" s="78"/>
      <c r="AC417" s="78"/>
      <c r="AD417" s="78"/>
      <c r="AE417" s="78"/>
      <c r="AF417" s="78"/>
      <c r="AG417" s="78"/>
      <c r="AH417" s="78"/>
      <c r="AI417" s="78"/>
      <c r="AJ417" s="243"/>
      <c r="AK417" s="398"/>
      <c r="AL417" s="398"/>
      <c r="AM417" s="398"/>
      <c r="AN417" s="398"/>
      <c r="AO417" s="398"/>
      <c r="AP417" s="398"/>
      <c r="AQ417" s="398"/>
      <c r="AR417" s="398"/>
      <c r="AS417" s="398"/>
      <c r="AT417" s="408"/>
      <c r="AU417" s="408"/>
      <c r="AV417" s="408"/>
      <c r="AW417" s="405"/>
      <c r="AX417" s="405"/>
      <c r="AY417" s="354"/>
      <c r="AZ417" s="305"/>
      <c r="BA417" s="305"/>
    </row>
    <row r="418" spans="1:53" s="118" customFormat="1" ht="12" hidden="1" customHeight="1" outlineLevel="1" x14ac:dyDescent="0.35">
      <c r="A418" s="78"/>
      <c r="B418" s="648" t="s">
        <v>3</v>
      </c>
      <c r="C418" s="649"/>
      <c r="D418" s="649"/>
      <c r="E418" s="649"/>
      <c r="F418" s="650"/>
      <c r="G418" s="588" t="str">
        <f t="shared" ref="G418:G433" si="86">G312</f>
        <v>Service non renseigné</v>
      </c>
      <c r="H418" s="589"/>
      <c r="I418" s="589"/>
      <c r="J418" s="589"/>
      <c r="K418" s="590"/>
      <c r="L418" s="328">
        <f>COUNTA('6 - Services_Unités de soins'!D26:D40)</f>
        <v>15</v>
      </c>
      <c r="M418" s="335" cm="1">
        <f t="array" ref="M418">SUMPRODUCT(--(LEN('6 - Services_Unités de soins'!J26:J40)&gt;0))</f>
        <v>0</v>
      </c>
      <c r="N418" s="565" t="str">
        <f>IF('6 - Services_Unités de soins'!N$3=0,"NC",IFERROR(M418/L418,""))</f>
        <v>NC</v>
      </c>
      <c r="O418" s="566"/>
      <c r="P418" s="328">
        <f>COUNTIFS('6 - Services_Unités de soins'!D26:D40,"&lt;&gt;",'6 - Services_Unités de soins'!A26:A40,"~*")</f>
        <v>6</v>
      </c>
      <c r="Q418" s="328">
        <f>COUNTIFS('6 - Services_Unités de soins'!D26:D40,"&lt;&gt;",'6 - Services_Unités de soins'!J26:J40,"&lt;&gt;",'6 - Services_Unités de soins'!A26:A40,"~*")</f>
        <v>0</v>
      </c>
      <c r="R418" s="565" t="str">
        <f>IF('6 - Services_Unités de soins'!N$3=0,"NC",IFERROR(Q418/P418,""))</f>
        <v>NC</v>
      </c>
      <c r="S418" s="566"/>
      <c r="T418" s="78"/>
      <c r="U418" s="78"/>
      <c r="V418" s="78"/>
      <c r="W418" s="78"/>
      <c r="X418" s="78"/>
      <c r="Y418" s="78"/>
      <c r="Z418" s="78"/>
      <c r="AA418" s="78"/>
      <c r="AB418" s="78"/>
      <c r="AC418" s="78"/>
      <c r="AD418" s="78"/>
      <c r="AE418" s="78"/>
      <c r="AF418" s="78"/>
      <c r="AG418" s="78"/>
      <c r="AH418" s="78"/>
      <c r="AI418" s="78"/>
      <c r="AJ418" s="243"/>
      <c r="AK418" s="398"/>
      <c r="AL418" s="398"/>
      <c r="AM418" s="398"/>
      <c r="AN418" s="398"/>
      <c r="AO418" s="398"/>
      <c r="AP418" s="398"/>
      <c r="AQ418" s="398"/>
      <c r="AR418" s="398"/>
      <c r="AS418" s="398"/>
      <c r="AT418" s="408"/>
      <c r="AU418" s="408"/>
      <c r="AV418" s="408"/>
      <c r="AW418" s="405"/>
      <c r="AX418" s="405"/>
      <c r="AY418" s="354"/>
      <c r="AZ418" s="305"/>
      <c r="BA418" s="305"/>
    </row>
    <row r="419" spans="1:53" s="118" customFormat="1" ht="12" hidden="1" customHeight="1" outlineLevel="1" x14ac:dyDescent="0.35">
      <c r="A419" s="78"/>
      <c r="B419" s="611"/>
      <c r="C419" s="612"/>
      <c r="D419" s="612"/>
      <c r="E419" s="612"/>
      <c r="F419" s="613"/>
      <c r="G419" s="588" t="str">
        <f t="shared" si="86"/>
        <v>Service non renseigné</v>
      </c>
      <c r="H419" s="589"/>
      <c r="I419" s="589"/>
      <c r="J419" s="589"/>
      <c r="K419" s="590"/>
      <c r="L419" s="328">
        <f>COUNTA('6 - Services_Unités de soins'!D26:D40)</f>
        <v>15</v>
      </c>
      <c r="M419" s="335" cm="1">
        <f t="array" ref="M419">SUMPRODUCT(--(LEN('6 - Services_Unités de soins'!K26:K40)&gt;0))</f>
        <v>0</v>
      </c>
      <c r="N419" s="565" t="str">
        <f>IF('6 - Services_Unités de soins'!P$3=0,"NC",IFERROR(M419/L419,""))</f>
        <v>NC</v>
      </c>
      <c r="O419" s="566"/>
      <c r="P419" s="328">
        <f>COUNTIFS('6 - Services_Unités de soins'!D26:D40,"&lt;&gt;",'6 - Services_Unités de soins'!A26:A40,"~*")</f>
        <v>6</v>
      </c>
      <c r="Q419" s="328">
        <f>COUNTIFS('6 - Services_Unités de soins'!D26:D40,"&lt;&gt;",'6 - Services_Unités de soins'!K26:K40,"&lt;&gt;",'6 - Services_Unités de soins'!A26:A40,"~*")</f>
        <v>0</v>
      </c>
      <c r="R419" s="565" t="str">
        <f>IF('6 - Services_Unités de soins'!P$3=0,"NC",IFERROR(Q419/P419,""))</f>
        <v>NC</v>
      </c>
      <c r="S419" s="566"/>
      <c r="T419" s="78"/>
      <c r="U419" s="78"/>
      <c r="V419" s="78"/>
      <c r="W419" s="78"/>
      <c r="X419" s="78"/>
      <c r="Y419" s="78"/>
      <c r="Z419" s="78"/>
      <c r="AA419" s="78"/>
      <c r="AB419" s="78"/>
      <c r="AC419" s="78"/>
      <c r="AD419" s="78"/>
      <c r="AE419" s="78"/>
      <c r="AF419" s="78"/>
      <c r="AG419" s="78"/>
      <c r="AH419" s="78"/>
      <c r="AI419" s="78"/>
      <c r="AJ419" s="243"/>
      <c r="AK419" s="398"/>
      <c r="AL419" s="398"/>
      <c r="AM419" s="398"/>
      <c r="AN419" s="398"/>
      <c r="AO419" s="398"/>
      <c r="AP419" s="398"/>
      <c r="AQ419" s="398"/>
      <c r="AR419" s="398"/>
      <c r="AS419" s="398"/>
      <c r="AT419" s="408"/>
      <c r="AU419" s="408"/>
      <c r="AV419" s="408"/>
      <c r="AW419" s="405"/>
      <c r="AX419" s="405"/>
      <c r="AY419" s="354"/>
      <c r="AZ419" s="305"/>
      <c r="BA419" s="305"/>
    </row>
    <row r="420" spans="1:53" s="118" customFormat="1" ht="12" hidden="1" customHeight="1" outlineLevel="1" x14ac:dyDescent="0.35">
      <c r="A420" s="78"/>
      <c r="B420" s="611"/>
      <c r="C420" s="612"/>
      <c r="D420" s="612"/>
      <c r="E420" s="612"/>
      <c r="F420" s="613"/>
      <c r="G420" s="588" t="str">
        <f t="shared" si="86"/>
        <v>Service non renseigné</v>
      </c>
      <c r="H420" s="589"/>
      <c r="I420" s="589"/>
      <c r="J420" s="589"/>
      <c r="K420" s="590"/>
      <c r="L420" s="328">
        <f>COUNTA('6 - Services_Unités de soins'!D26:D40)</f>
        <v>15</v>
      </c>
      <c r="M420" s="335" cm="1">
        <f t="array" ref="M420">SUMPRODUCT(--(LEN('6 - Services_Unités de soins'!L26:L40)&gt;0))</f>
        <v>0</v>
      </c>
      <c r="N420" s="565" t="str">
        <f>IF('6 - Services_Unités de soins'!R$3=0,"NC",IFERROR(M420/L420,""))</f>
        <v>NC</v>
      </c>
      <c r="O420" s="566"/>
      <c r="P420" s="328">
        <f>COUNTIFS('6 - Services_Unités de soins'!D26:D40,"&lt;&gt;",'6 - Services_Unités de soins'!A26:A40,"~*")</f>
        <v>6</v>
      </c>
      <c r="Q420" s="328">
        <f>COUNTIFS('6 - Services_Unités de soins'!D26:D40,"&lt;&gt;",'6 - Services_Unités de soins'!L26:L40,"&lt;&gt;",'6 - Services_Unités de soins'!A26:A40,"~*")</f>
        <v>0</v>
      </c>
      <c r="R420" s="565" t="str">
        <f>IF('6 - Services_Unités de soins'!R$3=0,"NC",IFERROR(Q420/P420,""))</f>
        <v>NC</v>
      </c>
      <c r="S420" s="566"/>
      <c r="T420" s="78"/>
      <c r="U420" s="78"/>
      <c r="V420" s="78"/>
      <c r="W420" s="78"/>
      <c r="X420" s="78"/>
      <c r="Y420" s="78"/>
      <c r="Z420" s="78"/>
      <c r="AA420" s="78"/>
      <c r="AB420" s="78"/>
      <c r="AC420" s="78"/>
      <c r="AD420" s="78"/>
      <c r="AE420" s="78"/>
      <c r="AF420" s="78"/>
      <c r="AG420" s="78"/>
      <c r="AH420" s="78"/>
      <c r="AI420" s="78"/>
      <c r="AJ420" s="243"/>
      <c r="AK420" s="398"/>
      <c r="AL420" s="398"/>
      <c r="AM420" s="398"/>
      <c r="AN420" s="398"/>
      <c r="AO420" s="398"/>
      <c r="AP420" s="398"/>
      <c r="AQ420" s="398"/>
      <c r="AR420" s="398"/>
      <c r="AS420" s="398"/>
      <c r="AT420" s="408"/>
      <c r="AU420" s="408"/>
      <c r="AV420" s="408"/>
      <c r="AW420" s="405"/>
      <c r="AX420" s="405"/>
      <c r="AY420" s="354"/>
      <c r="AZ420" s="305"/>
      <c r="BA420" s="305"/>
    </row>
    <row r="421" spans="1:53" s="118" customFormat="1" ht="12" hidden="1" customHeight="1" outlineLevel="1" thickBot="1" x14ac:dyDescent="0.4">
      <c r="A421" s="78"/>
      <c r="B421" s="614"/>
      <c r="C421" s="615"/>
      <c r="D421" s="615"/>
      <c r="E421" s="615"/>
      <c r="F421" s="616"/>
      <c r="G421" s="588" t="str">
        <f t="shared" si="86"/>
        <v>Service non renseigné</v>
      </c>
      <c r="H421" s="589"/>
      <c r="I421" s="589"/>
      <c r="J421" s="589"/>
      <c r="K421" s="590"/>
      <c r="L421" s="336">
        <f>COUNTA('6 - Services_Unités de soins'!D26:D40)</f>
        <v>15</v>
      </c>
      <c r="M421" s="337" cm="1">
        <f t="array" ref="M421">SUMPRODUCT(--(LEN('6 - Services_Unités de soins'!M26:M40)&gt;0))</f>
        <v>0</v>
      </c>
      <c r="N421" s="617" t="str">
        <f>IF('6 - Services_Unités de soins'!T$3=0,"NC",IFERROR(M421/L421,""))</f>
        <v>NC</v>
      </c>
      <c r="O421" s="618"/>
      <c r="P421" s="336">
        <f>COUNTIFS('6 - Services_Unités de soins'!D26:D40,"&lt;&gt;",'6 - Services_Unités de soins'!A26:A40,"~*")</f>
        <v>6</v>
      </c>
      <c r="Q421" s="336">
        <f>COUNTIFS('6 - Services_Unités de soins'!D26:D40,"&lt;&gt;",'6 - Services_Unités de soins'!M26:M40,"&lt;&gt;",'6 - Services_Unités de soins'!A26:A40,"~*")</f>
        <v>0</v>
      </c>
      <c r="R421" s="617" t="str">
        <f>IF('6 - Services_Unités de soins'!T$3=0,"NC",IFERROR(Q421/P421,""))</f>
        <v>NC</v>
      </c>
      <c r="S421" s="618"/>
      <c r="T421" s="78"/>
      <c r="U421" s="78"/>
      <c r="V421" s="78"/>
      <c r="W421" s="78"/>
      <c r="X421" s="78"/>
      <c r="Y421" s="78"/>
      <c r="Z421" s="78"/>
      <c r="AA421" s="78"/>
      <c r="AB421" s="78"/>
      <c r="AC421" s="78"/>
      <c r="AD421" s="78"/>
      <c r="AE421" s="78"/>
      <c r="AF421" s="78"/>
      <c r="AG421" s="78"/>
      <c r="AH421" s="78"/>
      <c r="AI421" s="78"/>
      <c r="AJ421" s="243"/>
      <c r="AK421" s="398"/>
      <c r="AL421" s="398"/>
      <c r="AM421" s="398"/>
      <c r="AN421" s="398"/>
      <c r="AO421" s="398"/>
      <c r="AP421" s="398"/>
      <c r="AQ421" s="398"/>
      <c r="AR421" s="398"/>
      <c r="AS421" s="398"/>
      <c r="AT421" s="408"/>
      <c r="AU421" s="408"/>
      <c r="AV421" s="408"/>
      <c r="AW421" s="405"/>
      <c r="AX421" s="405"/>
      <c r="AY421" s="354"/>
      <c r="AZ421" s="305"/>
      <c r="BA421" s="305"/>
    </row>
    <row r="422" spans="1:53" s="118" customFormat="1" ht="12" hidden="1" customHeight="1" outlineLevel="1" x14ac:dyDescent="0.35">
      <c r="A422" s="78"/>
      <c r="B422" s="608" t="s">
        <v>118</v>
      </c>
      <c r="C422" s="609"/>
      <c r="D422" s="609"/>
      <c r="E422" s="609"/>
      <c r="F422" s="610"/>
      <c r="G422" s="588" t="str">
        <f t="shared" si="86"/>
        <v>Service non renseigné</v>
      </c>
      <c r="H422" s="589"/>
      <c r="I422" s="589"/>
      <c r="J422" s="589"/>
      <c r="K422" s="590"/>
      <c r="L422" s="338">
        <f>COUNTA('6 - Services_Unités de soins'!D42:D43)</f>
        <v>2</v>
      </c>
      <c r="M422" s="338">
        <f>COUNTA('6 - Services_Unités de soins'!J42:J43)</f>
        <v>0</v>
      </c>
      <c r="N422" s="591" t="str">
        <f>IF('6 - Services_Unités de soins'!N$3=0,"NC",IFERROR(M422/L422,""))</f>
        <v>NC</v>
      </c>
      <c r="O422" s="592"/>
      <c r="P422" s="338">
        <f>COUNTIFS('6 - Services_Unités de soins'!D42:D43,"&lt;&gt;",'6 - Services_Unités de soins'!A42:A43,"~*")</f>
        <v>0</v>
      </c>
      <c r="Q422" s="338">
        <f>COUNTIFS('6 - Services_Unités de soins'!D42:D43,"&lt;&gt;",'6 - Services_Unités de soins'!J42:J43,"&lt;&gt;",'6 - Services_Unités de soins'!A42:A43,"~*")</f>
        <v>0</v>
      </c>
      <c r="R422" s="591" t="str">
        <f>IF('6 - Services_Unités de soins'!N$3=0,"NC",IFERROR(Q422/P422,""))</f>
        <v>NC</v>
      </c>
      <c r="S422" s="592"/>
      <c r="T422" s="78"/>
      <c r="U422" s="78"/>
      <c r="V422" s="78"/>
      <c r="W422" s="78"/>
      <c r="X422" s="78"/>
      <c r="Y422" s="78"/>
      <c r="Z422" s="78"/>
      <c r="AA422" s="78"/>
      <c r="AB422" s="78"/>
      <c r="AC422" s="78"/>
      <c r="AD422" s="78"/>
      <c r="AE422" s="78"/>
      <c r="AF422" s="78"/>
      <c r="AG422" s="78"/>
      <c r="AH422" s="78"/>
      <c r="AI422" s="78"/>
      <c r="AJ422" s="243"/>
      <c r="AK422" s="398"/>
      <c r="AL422" s="398"/>
      <c r="AM422" s="398"/>
      <c r="AN422" s="398"/>
      <c r="AO422" s="398"/>
      <c r="AP422" s="398"/>
      <c r="AQ422" s="398"/>
      <c r="AR422" s="398"/>
      <c r="AS422" s="398"/>
      <c r="AT422" s="408"/>
      <c r="AU422" s="408"/>
      <c r="AV422" s="408"/>
      <c r="AW422" s="405"/>
      <c r="AX422" s="405"/>
      <c r="AY422" s="354"/>
      <c r="AZ422" s="305"/>
      <c r="BA422" s="305"/>
    </row>
    <row r="423" spans="1:53" s="118" customFormat="1" ht="12" hidden="1" customHeight="1" outlineLevel="1" x14ac:dyDescent="0.35">
      <c r="A423" s="78"/>
      <c r="B423" s="611"/>
      <c r="C423" s="612"/>
      <c r="D423" s="612"/>
      <c r="E423" s="612"/>
      <c r="F423" s="613"/>
      <c r="G423" s="588" t="str">
        <f t="shared" si="86"/>
        <v>Service non renseigné</v>
      </c>
      <c r="H423" s="589"/>
      <c r="I423" s="589"/>
      <c r="J423" s="589"/>
      <c r="K423" s="590"/>
      <c r="L423" s="328">
        <f>COUNTA('6 - Services_Unités de soins'!D42:D43)</f>
        <v>2</v>
      </c>
      <c r="M423" s="328">
        <f>COUNTA('6 - Services_Unités de soins'!K42:K43)</f>
        <v>0</v>
      </c>
      <c r="N423" s="565" t="str">
        <f>IF('6 - Services_Unités de soins'!P$3=0,"NC",IFERROR(M423/L423,""))</f>
        <v>NC</v>
      </c>
      <c r="O423" s="566"/>
      <c r="P423" s="328">
        <f>COUNTIFS('6 - Services_Unités de soins'!D42:D43,"&lt;&gt;",'6 - Services_Unités de soins'!A42:A43,"~*")</f>
        <v>0</v>
      </c>
      <c r="Q423" s="328">
        <f>COUNTIFS('6 - Services_Unités de soins'!D42:D43,"&lt;&gt;",'6 - Services_Unités de soins'!K42:K43,"&lt;&gt;",'6 - Services_Unités de soins'!A42:A43,"~*")</f>
        <v>0</v>
      </c>
      <c r="R423" s="565" t="str">
        <f>IF('6 - Services_Unités de soins'!P$3=0,"NC",IFERROR(Q423/P423,""))</f>
        <v>NC</v>
      </c>
      <c r="S423" s="566"/>
      <c r="T423" s="78"/>
      <c r="U423" s="78"/>
      <c r="V423" s="78"/>
      <c r="W423" s="78"/>
      <c r="X423" s="78"/>
      <c r="Y423" s="78"/>
      <c r="Z423" s="78"/>
      <c r="AA423" s="78"/>
      <c r="AB423" s="78"/>
      <c r="AC423" s="78"/>
      <c r="AD423" s="78"/>
      <c r="AE423" s="78"/>
      <c r="AF423" s="78"/>
      <c r="AG423" s="78"/>
      <c r="AH423" s="78"/>
      <c r="AI423" s="78"/>
      <c r="AJ423" s="243"/>
      <c r="AK423" s="398"/>
      <c r="AL423" s="398"/>
      <c r="AM423" s="398"/>
      <c r="AN423" s="398"/>
      <c r="AO423" s="398"/>
      <c r="AP423" s="398"/>
      <c r="AQ423" s="398"/>
      <c r="AR423" s="398"/>
      <c r="AS423" s="398"/>
      <c r="AT423" s="408"/>
      <c r="AU423" s="408"/>
      <c r="AV423" s="408"/>
      <c r="AW423" s="405"/>
      <c r="AX423" s="405"/>
      <c r="AY423" s="354"/>
      <c r="AZ423" s="305"/>
      <c r="BA423" s="305"/>
    </row>
    <row r="424" spans="1:53" s="118" customFormat="1" ht="12" hidden="1" customHeight="1" outlineLevel="1" x14ac:dyDescent="0.35">
      <c r="A424" s="78"/>
      <c r="B424" s="611"/>
      <c r="C424" s="612"/>
      <c r="D424" s="612"/>
      <c r="E424" s="612"/>
      <c r="F424" s="613"/>
      <c r="G424" s="588" t="str">
        <f t="shared" si="86"/>
        <v>Service non renseigné</v>
      </c>
      <c r="H424" s="589"/>
      <c r="I424" s="589"/>
      <c r="J424" s="589"/>
      <c r="K424" s="590"/>
      <c r="L424" s="328">
        <f>COUNTA('6 - Services_Unités de soins'!D42:D43)</f>
        <v>2</v>
      </c>
      <c r="M424" s="328">
        <f>COUNTA('6 - Services_Unités de soins'!L42:L43)</f>
        <v>0</v>
      </c>
      <c r="N424" s="565" t="str">
        <f>IF('6 - Services_Unités de soins'!R$3=0,"NC",IFERROR(M424/L424,""))</f>
        <v>NC</v>
      </c>
      <c r="O424" s="566"/>
      <c r="P424" s="328">
        <f>COUNTIFS('6 - Services_Unités de soins'!D42:D43,"&lt;&gt;",'6 - Services_Unités de soins'!A42:A43,"~*")</f>
        <v>0</v>
      </c>
      <c r="Q424" s="328">
        <f>COUNTIFS('6 - Services_Unités de soins'!D42:D43,"&lt;&gt;",'6 - Services_Unités de soins'!L42:L43,"&lt;&gt;",'6 - Services_Unités de soins'!A42:A43,"~*")</f>
        <v>0</v>
      </c>
      <c r="R424" s="565" t="str">
        <f>IF('6 - Services_Unités de soins'!R$3=0,"NC",IFERROR(Q424/P424,""))</f>
        <v>NC</v>
      </c>
      <c r="S424" s="566"/>
      <c r="T424" s="78"/>
      <c r="U424" s="78"/>
      <c r="V424" s="78"/>
      <c r="W424" s="78"/>
      <c r="X424" s="78"/>
      <c r="Y424" s="78"/>
      <c r="Z424" s="78"/>
      <c r="AA424" s="78"/>
      <c r="AB424" s="78"/>
      <c r="AC424" s="78"/>
      <c r="AD424" s="78"/>
      <c r="AE424" s="78"/>
      <c r="AF424" s="78"/>
      <c r="AG424" s="78"/>
      <c r="AH424" s="78"/>
      <c r="AI424" s="78"/>
      <c r="AJ424" s="243"/>
      <c r="AK424" s="398"/>
      <c r="AL424" s="398"/>
      <c r="AM424" s="398"/>
      <c r="AN424" s="398"/>
      <c r="AO424" s="398"/>
      <c r="AP424" s="398"/>
      <c r="AQ424" s="398"/>
      <c r="AR424" s="398"/>
      <c r="AS424" s="398"/>
      <c r="AT424" s="408"/>
      <c r="AU424" s="408"/>
      <c r="AV424" s="408"/>
      <c r="AW424" s="405"/>
      <c r="AX424" s="405"/>
      <c r="AY424" s="354"/>
      <c r="AZ424" s="305"/>
      <c r="BA424" s="305"/>
    </row>
    <row r="425" spans="1:53" s="118" customFormat="1" ht="12" hidden="1" customHeight="1" outlineLevel="1" thickBot="1" x14ac:dyDescent="0.4">
      <c r="A425" s="78"/>
      <c r="B425" s="614"/>
      <c r="C425" s="615"/>
      <c r="D425" s="615"/>
      <c r="E425" s="615"/>
      <c r="F425" s="616"/>
      <c r="G425" s="588" t="str">
        <f t="shared" si="86"/>
        <v>Service non renseigné</v>
      </c>
      <c r="H425" s="589"/>
      <c r="I425" s="589"/>
      <c r="J425" s="589"/>
      <c r="K425" s="590"/>
      <c r="L425" s="339">
        <f>COUNTA('6 - Services_Unités de soins'!D42:D43)</f>
        <v>2</v>
      </c>
      <c r="M425" s="339">
        <f>COUNTA('6 - Services_Unités de soins'!M42:M43)</f>
        <v>0</v>
      </c>
      <c r="N425" s="617" t="str">
        <f>IF('6 - Services_Unités de soins'!T$3=0,"NC",IFERROR(M425/L425,""))</f>
        <v>NC</v>
      </c>
      <c r="O425" s="618"/>
      <c r="P425" s="339">
        <f>COUNTIFS('6 - Services_Unités de soins'!D42:D43,"&lt;&gt;",'6 - Services_Unités de soins'!A42:A43,"~*")</f>
        <v>0</v>
      </c>
      <c r="Q425" s="339">
        <f>COUNTIFS('6 - Services_Unités de soins'!D42:D43,"&lt;&gt;",'6 - Services_Unités de soins'!M42:M43,"&lt;&gt;",'6 - Services_Unités de soins'!A42:A43,"~*")</f>
        <v>0</v>
      </c>
      <c r="R425" s="617" t="str">
        <f>IF('6 - Services_Unités de soins'!T$3=0,"NC",IFERROR(Q425/P425,""))</f>
        <v>NC</v>
      </c>
      <c r="S425" s="618"/>
      <c r="T425" s="78"/>
      <c r="U425" s="78"/>
      <c r="V425" s="78"/>
      <c r="W425" s="78"/>
      <c r="X425" s="78"/>
      <c r="Y425" s="78"/>
      <c r="Z425" s="78"/>
      <c r="AA425" s="78"/>
      <c r="AB425" s="78"/>
      <c r="AC425" s="78"/>
      <c r="AD425" s="78"/>
      <c r="AE425" s="78"/>
      <c r="AF425" s="78"/>
      <c r="AG425" s="78"/>
      <c r="AH425" s="78"/>
      <c r="AI425" s="78"/>
      <c r="AJ425" s="243"/>
      <c r="AK425" s="398"/>
      <c r="AL425" s="398"/>
      <c r="AM425" s="398"/>
      <c r="AN425" s="398"/>
      <c r="AO425" s="398"/>
      <c r="AP425" s="398"/>
      <c r="AQ425" s="398"/>
      <c r="AR425" s="398"/>
      <c r="AS425" s="398"/>
      <c r="AT425" s="408"/>
      <c r="AU425" s="408"/>
      <c r="AV425" s="408"/>
      <c r="AW425" s="405"/>
      <c r="AX425" s="405"/>
      <c r="AY425" s="354"/>
      <c r="AZ425" s="305"/>
      <c r="BA425" s="305"/>
    </row>
    <row r="426" spans="1:53" s="118" customFormat="1" ht="12" hidden="1" customHeight="1" outlineLevel="1" x14ac:dyDescent="0.35">
      <c r="A426" s="78"/>
      <c r="B426" s="608" t="s">
        <v>119</v>
      </c>
      <c r="C426" s="609"/>
      <c r="D426" s="609"/>
      <c r="E426" s="609"/>
      <c r="F426" s="610"/>
      <c r="G426" s="588" t="str">
        <f t="shared" si="86"/>
        <v>Service non renseigné</v>
      </c>
      <c r="H426" s="589"/>
      <c r="I426" s="589"/>
      <c r="J426" s="589"/>
      <c r="K426" s="590"/>
      <c r="L426" s="340">
        <f>COUNTA('6 - Services_Unités de soins'!D45:D46)</f>
        <v>2</v>
      </c>
      <c r="M426" s="340">
        <f>COUNTA('6 - Services_Unités de soins'!J45:J46)</f>
        <v>0</v>
      </c>
      <c r="N426" s="591" t="str">
        <f>IF('6 - Services_Unités de soins'!N$3=0,"NC",IFERROR(M426/L426,""))</f>
        <v>NC</v>
      </c>
      <c r="O426" s="592"/>
      <c r="P426" s="340">
        <f>COUNTIFS('6 - Services_Unités de soins'!D45:D46,"&lt;&gt;",'6 - Services_Unités de soins'!A45:A46,"~*")</f>
        <v>1</v>
      </c>
      <c r="Q426" s="340">
        <f>COUNTIFS('6 - Services_Unités de soins'!D45:D46,"&lt;&gt;",'6 - Services_Unités de soins'!J45:J46,"&lt;&gt;",'6 - Services_Unités de soins'!A45:A46,"~*")</f>
        <v>0</v>
      </c>
      <c r="R426" s="591" t="str">
        <f>IF('6 - Services_Unités de soins'!N$3=0,"NC",IFERROR(Q426/P426,""))</f>
        <v>NC</v>
      </c>
      <c r="S426" s="592"/>
      <c r="T426" s="78"/>
      <c r="U426" s="78"/>
      <c r="V426" s="78"/>
      <c r="W426" s="78"/>
      <c r="X426" s="78"/>
      <c r="Y426" s="78"/>
      <c r="Z426" s="78"/>
      <c r="AA426" s="78"/>
      <c r="AB426" s="78"/>
      <c r="AC426" s="78"/>
      <c r="AD426" s="78"/>
      <c r="AE426" s="78"/>
      <c r="AF426" s="78"/>
      <c r="AG426" s="78"/>
      <c r="AH426" s="78"/>
      <c r="AI426" s="78"/>
      <c r="AJ426" s="243"/>
      <c r="AK426" s="398"/>
      <c r="AL426" s="398"/>
      <c r="AM426" s="398"/>
      <c r="AN426" s="398"/>
      <c r="AO426" s="398"/>
      <c r="AP426" s="398"/>
      <c r="AQ426" s="398"/>
      <c r="AR426" s="398"/>
      <c r="AS426" s="398"/>
      <c r="AT426" s="408"/>
      <c r="AU426" s="408"/>
      <c r="AV426" s="408"/>
      <c r="AW426" s="405"/>
      <c r="AX426" s="405"/>
      <c r="AY426" s="354"/>
      <c r="AZ426" s="305"/>
      <c r="BA426" s="305"/>
    </row>
    <row r="427" spans="1:53" s="118" customFormat="1" ht="12" hidden="1" customHeight="1" outlineLevel="1" x14ac:dyDescent="0.35">
      <c r="A427" s="78"/>
      <c r="B427" s="611"/>
      <c r="C427" s="612"/>
      <c r="D427" s="612"/>
      <c r="E427" s="612"/>
      <c r="F427" s="613"/>
      <c r="G427" s="588" t="str">
        <f t="shared" si="86"/>
        <v>Service non renseigné</v>
      </c>
      <c r="H427" s="589"/>
      <c r="I427" s="589"/>
      <c r="J427" s="589"/>
      <c r="K427" s="590"/>
      <c r="L427" s="328">
        <f>COUNTA('6 - Services_Unités de soins'!D45:D46)</f>
        <v>2</v>
      </c>
      <c r="M427" s="328">
        <f>COUNTA('6 - Services_Unités de soins'!K45:K46)</f>
        <v>0</v>
      </c>
      <c r="N427" s="565" t="str">
        <f>IF('6 - Services_Unités de soins'!P$3=0,"NC",IFERROR(M427/L427,""))</f>
        <v>NC</v>
      </c>
      <c r="O427" s="566"/>
      <c r="P427" s="328">
        <f>COUNTIFS('6 - Services_Unités de soins'!D45:D46,"&lt;&gt;",'6 - Services_Unités de soins'!A45:A46,"~*")</f>
        <v>1</v>
      </c>
      <c r="Q427" s="328">
        <f>COUNTIFS('6 - Services_Unités de soins'!D45:D46,"&lt;&gt;",'6 - Services_Unités de soins'!K45:K46,"&lt;&gt;",'6 - Services_Unités de soins'!A45:A46,"~*")</f>
        <v>0</v>
      </c>
      <c r="R427" s="565" t="str">
        <f>IF('6 - Services_Unités de soins'!P$3=0,"NC",IFERROR(Q427/P427,""))</f>
        <v>NC</v>
      </c>
      <c r="S427" s="566"/>
      <c r="T427" s="78"/>
      <c r="U427" s="78"/>
      <c r="V427" s="78"/>
      <c r="W427" s="78"/>
      <c r="X427" s="78"/>
      <c r="Y427" s="78"/>
      <c r="Z427" s="78"/>
      <c r="AA427" s="78"/>
      <c r="AB427" s="78"/>
      <c r="AC427" s="78"/>
      <c r="AD427" s="78"/>
      <c r="AE427" s="78"/>
      <c r="AF427" s="78"/>
      <c r="AG427" s="78"/>
      <c r="AH427" s="78"/>
      <c r="AI427" s="78"/>
      <c r="AJ427" s="243"/>
      <c r="AK427" s="398"/>
      <c r="AL427" s="398"/>
      <c r="AM427" s="398"/>
      <c r="AN427" s="398"/>
      <c r="AO427" s="398"/>
      <c r="AP427" s="398"/>
      <c r="AQ427" s="398"/>
      <c r="AR427" s="398"/>
      <c r="AS427" s="398"/>
      <c r="AT427" s="408"/>
      <c r="AU427" s="408"/>
      <c r="AV427" s="408"/>
      <c r="AW427" s="405"/>
      <c r="AX427" s="405"/>
      <c r="AY427" s="354"/>
      <c r="AZ427" s="305"/>
      <c r="BA427" s="305"/>
    </row>
    <row r="428" spans="1:53" s="118" customFormat="1" ht="12" hidden="1" customHeight="1" outlineLevel="1" x14ac:dyDescent="0.35">
      <c r="A428" s="78"/>
      <c r="B428" s="611"/>
      <c r="C428" s="612"/>
      <c r="D428" s="612"/>
      <c r="E428" s="612"/>
      <c r="F428" s="613"/>
      <c r="G428" s="588" t="str">
        <f t="shared" si="86"/>
        <v>Service non renseigné</v>
      </c>
      <c r="H428" s="589"/>
      <c r="I428" s="589"/>
      <c r="J428" s="589"/>
      <c r="K428" s="590"/>
      <c r="L428" s="328">
        <f>COUNTA('6 - Services_Unités de soins'!D45:D46)</f>
        <v>2</v>
      </c>
      <c r="M428" s="328">
        <f>COUNTA('6 - Services_Unités de soins'!L45:L46)</f>
        <v>0</v>
      </c>
      <c r="N428" s="565" t="str">
        <f>IF('6 - Services_Unités de soins'!R$3=0,"NC",IFERROR(M428/L428,""))</f>
        <v>NC</v>
      </c>
      <c r="O428" s="566"/>
      <c r="P428" s="328">
        <f>COUNTIFS('6 - Services_Unités de soins'!D45:D46,"&lt;&gt;",'6 - Services_Unités de soins'!A45:A46,"~*")</f>
        <v>1</v>
      </c>
      <c r="Q428" s="328">
        <f>COUNTIFS('6 - Services_Unités de soins'!D45:D46,"&lt;&gt;",'6 - Services_Unités de soins'!L45:L46,"&lt;&gt;",'6 - Services_Unités de soins'!A45:A46,"~*")</f>
        <v>0</v>
      </c>
      <c r="R428" s="565" t="str">
        <f>IF('6 - Services_Unités de soins'!R$3=0,"NC",IFERROR(Q428/P428,""))</f>
        <v>NC</v>
      </c>
      <c r="S428" s="566"/>
      <c r="T428" s="78"/>
      <c r="U428" s="78"/>
      <c r="V428" s="78"/>
      <c r="W428" s="78"/>
      <c r="X428" s="78"/>
      <c r="Y428" s="78"/>
      <c r="Z428" s="78"/>
      <c r="AA428" s="78"/>
      <c r="AB428" s="78"/>
      <c r="AC428" s="78"/>
      <c r="AD428" s="78"/>
      <c r="AE428" s="78"/>
      <c r="AF428" s="78"/>
      <c r="AG428" s="78"/>
      <c r="AH428" s="78"/>
      <c r="AI428" s="78"/>
      <c r="AJ428" s="243"/>
      <c r="AK428" s="398"/>
      <c r="AL428" s="398"/>
      <c r="AM428" s="398"/>
      <c r="AN428" s="398"/>
      <c r="AO428" s="398"/>
      <c r="AP428" s="398"/>
      <c r="AQ428" s="398"/>
      <c r="AR428" s="398"/>
      <c r="AS428" s="398"/>
      <c r="AT428" s="408"/>
      <c r="AU428" s="408"/>
      <c r="AV428" s="408"/>
      <c r="AW428" s="405"/>
      <c r="AX428" s="405"/>
      <c r="AY428" s="354"/>
      <c r="AZ428" s="305"/>
      <c r="BA428" s="305"/>
    </row>
    <row r="429" spans="1:53" s="118" customFormat="1" ht="12" hidden="1" customHeight="1" outlineLevel="1" thickBot="1" x14ac:dyDescent="0.4">
      <c r="A429" s="78"/>
      <c r="B429" s="614"/>
      <c r="C429" s="615"/>
      <c r="D429" s="615"/>
      <c r="E429" s="615"/>
      <c r="F429" s="616"/>
      <c r="G429" s="588" t="str">
        <f t="shared" si="86"/>
        <v>Service non renseigné</v>
      </c>
      <c r="H429" s="589"/>
      <c r="I429" s="589"/>
      <c r="J429" s="589"/>
      <c r="K429" s="590"/>
      <c r="L429" s="336">
        <f>COUNTA('6 - Services_Unités de soins'!D45:D46)</f>
        <v>2</v>
      </c>
      <c r="M429" s="336">
        <f>COUNTA('6 - Services_Unités de soins'!M45:M46)</f>
        <v>0</v>
      </c>
      <c r="N429" s="617" t="str">
        <f>IF('6 - Services_Unités de soins'!T$3=0,"NC",IFERROR(M429/L429,""))</f>
        <v>NC</v>
      </c>
      <c r="O429" s="618"/>
      <c r="P429" s="336">
        <f>COUNTIFS('6 - Services_Unités de soins'!D45:D46,"&lt;&gt;",'6 - Services_Unités de soins'!A45:A46,"~*")</f>
        <v>1</v>
      </c>
      <c r="Q429" s="336">
        <f>COUNTIFS('6 - Services_Unités de soins'!D45:D46,"&lt;&gt;",'6 - Services_Unités de soins'!M45:M46,"&lt;&gt;",'6 - Services_Unités de soins'!A45:A46,"~*")</f>
        <v>0</v>
      </c>
      <c r="R429" s="617" t="str">
        <f>IF('6 - Services_Unités de soins'!T$3=0,"NC",IFERROR(Q429/P429,""))</f>
        <v>NC</v>
      </c>
      <c r="S429" s="618"/>
      <c r="T429" s="78"/>
      <c r="U429" s="78"/>
      <c r="V429" s="78"/>
      <c r="W429" s="78"/>
      <c r="X429" s="78"/>
      <c r="Y429" s="78"/>
      <c r="Z429" s="78"/>
      <c r="AA429" s="78"/>
      <c r="AB429" s="78"/>
      <c r="AC429" s="78"/>
      <c r="AD429" s="78"/>
      <c r="AE429" s="78"/>
      <c r="AF429" s="78"/>
      <c r="AG429" s="78"/>
      <c r="AH429" s="78"/>
      <c r="AI429" s="78"/>
      <c r="AJ429" s="243"/>
      <c r="AK429" s="398"/>
      <c r="AL429" s="398"/>
      <c r="AM429" s="398"/>
      <c r="AN429" s="398"/>
      <c r="AO429" s="398"/>
      <c r="AP429" s="398"/>
      <c r="AQ429" s="398"/>
      <c r="AR429" s="398"/>
      <c r="AS429" s="398"/>
      <c r="AT429" s="408"/>
      <c r="AU429" s="408"/>
      <c r="AV429" s="408"/>
      <c r="AW429" s="405"/>
      <c r="AX429" s="405"/>
      <c r="AY429" s="354"/>
      <c r="AZ429" s="305"/>
      <c r="BA429" s="305"/>
    </row>
    <row r="430" spans="1:53" s="118" customFormat="1" ht="12" hidden="1" customHeight="1" outlineLevel="1" x14ac:dyDescent="0.35">
      <c r="A430" s="78"/>
      <c r="B430" s="578" t="s">
        <v>5</v>
      </c>
      <c r="C430" s="579"/>
      <c r="D430" s="579"/>
      <c r="E430" s="579"/>
      <c r="F430" s="580"/>
      <c r="G430" s="588" t="str">
        <f t="shared" si="86"/>
        <v>Service non renseigné</v>
      </c>
      <c r="H430" s="589"/>
      <c r="I430" s="589"/>
      <c r="J430" s="589"/>
      <c r="K430" s="590"/>
      <c r="L430" s="338">
        <f>COUNTA('6 - Services_Unités de soins'!D48:D58)</f>
        <v>11</v>
      </c>
      <c r="M430" s="338">
        <f>COUNTA('6 - Services_Unités de soins'!J48:J58)</f>
        <v>0</v>
      </c>
      <c r="N430" s="591" t="str">
        <f>IF('6 - Services_Unités de soins'!N$3=0,"NC",IFERROR(M430/L430,""))</f>
        <v>NC</v>
      </c>
      <c r="O430" s="592"/>
      <c r="P430" s="338">
        <f>COUNTIFS('6 - Services_Unités de soins'!D48:D58,"&lt;&gt;",'6 - Services_Unités de soins'!A48:A58,"~*")</f>
        <v>4</v>
      </c>
      <c r="Q430" s="338">
        <f>COUNTIFS('6 - Services_Unités de soins'!D48:D58,"&lt;&gt;",'6 - Services_Unités de soins'!J48:J58,"&lt;&gt;",'6 - Services_Unités de soins'!A48:A58,"~*")</f>
        <v>0</v>
      </c>
      <c r="R430" s="591" t="str">
        <f>IF('6 - Services_Unités de soins'!N$3=0,"NC",IFERROR(Q430/P430,""))</f>
        <v>NC</v>
      </c>
      <c r="S430" s="592"/>
      <c r="T430" s="78"/>
      <c r="U430" s="78"/>
      <c r="V430" s="78"/>
      <c r="W430" s="78"/>
      <c r="X430" s="78"/>
      <c r="Y430" s="78"/>
      <c r="Z430" s="78"/>
      <c r="AA430" s="78"/>
      <c r="AB430" s="78"/>
      <c r="AC430" s="78"/>
      <c r="AD430" s="78"/>
      <c r="AE430" s="78"/>
      <c r="AF430" s="78"/>
      <c r="AG430" s="78"/>
      <c r="AH430" s="78"/>
      <c r="AI430" s="78"/>
      <c r="AJ430" s="243"/>
      <c r="AK430" s="398"/>
      <c r="AL430" s="398"/>
      <c r="AM430" s="407"/>
      <c r="AN430" s="407"/>
      <c r="AO430" s="407"/>
      <c r="AP430" s="407"/>
      <c r="AQ430" s="407"/>
      <c r="AR430" s="398"/>
      <c r="AS430" s="398"/>
      <c r="AT430" s="408"/>
      <c r="AU430" s="408"/>
      <c r="AV430" s="408"/>
      <c r="AW430" s="405"/>
      <c r="AX430" s="405"/>
      <c r="AY430" s="354"/>
      <c r="AZ430" s="305"/>
      <c r="BA430" s="305"/>
    </row>
    <row r="431" spans="1:53" s="118" customFormat="1" ht="12" hidden="1" customHeight="1" outlineLevel="1" x14ac:dyDescent="0.35">
      <c r="A431" s="78"/>
      <c r="B431" s="581"/>
      <c r="C431" s="582"/>
      <c r="D431" s="582"/>
      <c r="E431" s="582"/>
      <c r="F431" s="583"/>
      <c r="G431" s="588" t="str">
        <f t="shared" si="86"/>
        <v>Service non renseigné</v>
      </c>
      <c r="H431" s="589"/>
      <c r="I431" s="589"/>
      <c r="J431" s="589"/>
      <c r="K431" s="590"/>
      <c r="L431" s="328">
        <f>COUNTA('6 - Services_Unités de soins'!D48:D58)</f>
        <v>11</v>
      </c>
      <c r="M431" s="328">
        <f>COUNTA('6 - Services_Unités de soins'!K48:K58)</f>
        <v>0</v>
      </c>
      <c r="N431" s="565" t="str">
        <f>IF('6 - Services_Unités de soins'!P$3=0,"NC",IFERROR(M431/L431,""))</f>
        <v>NC</v>
      </c>
      <c r="O431" s="566"/>
      <c r="P431" s="328">
        <f>COUNTIFS('6 - Services_Unités de soins'!D48:D58,"&lt;&gt;",'6 - Services_Unités de soins'!A48:A58,"~*")</f>
        <v>4</v>
      </c>
      <c r="Q431" s="328">
        <f>COUNTIFS('6 - Services_Unités de soins'!D48:D58,"&lt;&gt;",'6 - Services_Unités de soins'!K48:K58,"&lt;&gt;",'6 - Services_Unités de soins'!A48:A58,"~*")</f>
        <v>0</v>
      </c>
      <c r="R431" s="565" t="str">
        <f>IF('6 - Services_Unités de soins'!P$3=0,"NC",IFERROR(Q431/P431,""))</f>
        <v>NC</v>
      </c>
      <c r="S431" s="566"/>
      <c r="T431" s="78"/>
      <c r="U431" s="78"/>
      <c r="V431" s="78"/>
      <c r="W431" s="78"/>
      <c r="X431" s="78"/>
      <c r="Y431" s="78"/>
      <c r="Z431" s="78"/>
      <c r="AA431" s="78"/>
      <c r="AB431" s="78"/>
      <c r="AC431" s="78"/>
      <c r="AD431" s="78"/>
      <c r="AE431" s="78"/>
      <c r="AF431" s="78"/>
      <c r="AG431" s="78"/>
      <c r="AH431" s="78"/>
      <c r="AI431" s="78"/>
      <c r="AJ431" s="243"/>
      <c r="AK431" s="398"/>
      <c r="AL431" s="398"/>
      <c r="AM431" s="398"/>
      <c r="AN431" s="398"/>
      <c r="AO431" s="398"/>
      <c r="AP431" s="398"/>
      <c r="AQ431" s="398"/>
      <c r="AR431" s="398"/>
      <c r="AS431" s="398"/>
      <c r="AT431" s="408"/>
      <c r="AU431" s="408"/>
      <c r="AV431" s="408"/>
      <c r="AW431" s="405"/>
      <c r="AX431" s="405"/>
      <c r="AY431" s="354"/>
      <c r="AZ431" s="305"/>
      <c r="BA431" s="305"/>
    </row>
    <row r="432" spans="1:53" s="118" customFormat="1" ht="12" hidden="1" customHeight="1" outlineLevel="1" x14ac:dyDescent="0.35">
      <c r="A432" s="78"/>
      <c r="B432" s="581"/>
      <c r="C432" s="582"/>
      <c r="D432" s="582"/>
      <c r="E432" s="582"/>
      <c r="F432" s="583"/>
      <c r="G432" s="588" t="str">
        <f t="shared" si="86"/>
        <v>Service non renseigné</v>
      </c>
      <c r="H432" s="589"/>
      <c r="I432" s="589"/>
      <c r="J432" s="589"/>
      <c r="K432" s="590"/>
      <c r="L432" s="328">
        <f>COUNTA('6 - Services_Unités de soins'!D48:D58)</f>
        <v>11</v>
      </c>
      <c r="M432" s="328">
        <f>COUNTA('6 - Services_Unités de soins'!L48:L58)</f>
        <v>0</v>
      </c>
      <c r="N432" s="565" t="str">
        <f>IF('6 - Services_Unités de soins'!R$3=0,"NC",IFERROR(M432/L432,""))</f>
        <v>NC</v>
      </c>
      <c r="O432" s="566"/>
      <c r="P432" s="328">
        <f>COUNTIFS('6 - Services_Unités de soins'!D48:D58,"&lt;&gt;",'6 - Services_Unités de soins'!A48:A58,"~*")</f>
        <v>4</v>
      </c>
      <c r="Q432" s="328">
        <f>COUNTIFS('6 - Services_Unités de soins'!D48:D58,"&lt;&gt;",'6 - Services_Unités de soins'!L48:L58,"&lt;&gt;",'6 - Services_Unités de soins'!A48:A58,"~*")</f>
        <v>0</v>
      </c>
      <c r="R432" s="565" t="str">
        <f>IF('6 - Services_Unités de soins'!R$3=0,"NC",IFERROR(Q432/P432,""))</f>
        <v>NC</v>
      </c>
      <c r="S432" s="566"/>
      <c r="T432" s="78"/>
      <c r="U432" s="78"/>
      <c r="V432" s="78"/>
      <c r="W432" s="78"/>
      <c r="X432" s="78"/>
      <c r="Y432" s="78"/>
      <c r="Z432" s="78"/>
      <c r="AA432" s="78"/>
      <c r="AB432" s="78"/>
      <c r="AC432" s="78"/>
      <c r="AD432" s="78"/>
      <c r="AE432" s="78"/>
      <c r="AF432" s="78"/>
      <c r="AG432" s="78"/>
      <c r="AH432" s="78"/>
      <c r="AI432" s="78"/>
      <c r="AJ432" s="243"/>
      <c r="AK432" s="398"/>
      <c r="AL432" s="398"/>
      <c r="AM432" s="398"/>
      <c r="AN432" s="398"/>
      <c r="AO432" s="398"/>
      <c r="AP432" s="398"/>
      <c r="AQ432" s="398"/>
      <c r="AR432" s="398"/>
      <c r="AS432" s="398"/>
      <c r="AT432" s="408"/>
      <c r="AU432" s="408"/>
      <c r="AV432" s="408"/>
      <c r="AW432" s="405"/>
      <c r="AX432" s="405"/>
      <c r="AY432" s="354"/>
      <c r="AZ432" s="305"/>
      <c r="BA432" s="305"/>
    </row>
    <row r="433" spans="1:53" s="118" customFormat="1" ht="12" hidden="1" customHeight="1" outlineLevel="1" thickBot="1" x14ac:dyDescent="0.4">
      <c r="A433" s="78"/>
      <c r="B433" s="584"/>
      <c r="C433" s="585"/>
      <c r="D433" s="585"/>
      <c r="E433" s="585"/>
      <c r="F433" s="586"/>
      <c r="G433" s="588" t="str">
        <f t="shared" si="86"/>
        <v>Service non renseigné</v>
      </c>
      <c r="H433" s="589"/>
      <c r="I433" s="589"/>
      <c r="J433" s="589"/>
      <c r="K433" s="590"/>
      <c r="L433" s="328">
        <f>COUNTA('6 - Services_Unités de soins'!D48:D58)</f>
        <v>11</v>
      </c>
      <c r="M433" s="328">
        <f>COUNTA('6 - Services_Unités de soins'!M48:M58)</f>
        <v>0</v>
      </c>
      <c r="N433" s="602" t="str">
        <f>IF('6 - Services_Unités de soins'!T$3=0,"NC",IFERROR(M433/L433,""))</f>
        <v>NC</v>
      </c>
      <c r="O433" s="603"/>
      <c r="P433" s="328">
        <f>COUNTIFS('6 - Services_Unités de soins'!D48:D58,"&lt;&gt;",'6 - Services_Unités de soins'!A48:A58,"~*")</f>
        <v>4</v>
      </c>
      <c r="Q433" s="328">
        <f>COUNTIFS('6 - Services_Unités de soins'!D48:D58,"&lt;&gt;",'6 - Services_Unités de soins'!M48:M58,"&lt;&gt;",'6 - Services_Unités de soins'!A48:A58,"~*")</f>
        <v>0</v>
      </c>
      <c r="R433" s="602" t="str">
        <f>IF('6 - Services_Unités de soins'!T$3=0,"NC",IFERROR(Q433/P433,""))</f>
        <v>NC</v>
      </c>
      <c r="S433" s="603"/>
      <c r="T433" s="78"/>
      <c r="U433" s="78"/>
      <c r="V433" s="78"/>
      <c r="W433" s="78"/>
      <c r="X433" s="78"/>
      <c r="Y433" s="78"/>
      <c r="Z433" s="78"/>
      <c r="AA433" s="78"/>
      <c r="AB433" s="78"/>
      <c r="AC433" s="78"/>
      <c r="AD433" s="78"/>
      <c r="AE433" s="78"/>
      <c r="AF433" s="78"/>
      <c r="AG433" s="78"/>
      <c r="AH433" s="78"/>
      <c r="AI433" s="78"/>
      <c r="AJ433" s="243"/>
      <c r="AK433" s="398"/>
      <c r="AL433" s="398"/>
      <c r="AM433" s="398"/>
      <c r="AN433" s="398"/>
      <c r="AO433" s="398"/>
      <c r="AP433" s="398"/>
      <c r="AQ433" s="398"/>
      <c r="AR433" s="398"/>
      <c r="AS433" s="398"/>
      <c r="AT433" s="408"/>
      <c r="AU433" s="408"/>
      <c r="AV433" s="408"/>
      <c r="AW433" s="405"/>
      <c r="AX433" s="405"/>
      <c r="AY433" s="354"/>
      <c r="AZ433" s="305"/>
      <c r="BA433" s="305"/>
    </row>
    <row r="434" spans="1:53" s="118" customFormat="1" ht="12" hidden="1" customHeight="1" outlineLevel="1" thickTop="1" thickBot="1" x14ac:dyDescent="0.4">
      <c r="A434" s="78"/>
      <c r="B434" s="597" t="s">
        <v>110</v>
      </c>
      <c r="C434" s="598"/>
      <c r="D434" s="598"/>
      <c r="E434" s="598"/>
      <c r="F434" s="598"/>
      <c r="G434" s="598"/>
      <c r="H434" s="598"/>
      <c r="I434" s="598"/>
      <c r="J434" s="598"/>
      <c r="K434" s="599"/>
      <c r="L434" s="341">
        <f>L413+L410+L403</f>
        <v>49</v>
      </c>
      <c r="M434" s="342">
        <f>M413+M410+M403</f>
        <v>0</v>
      </c>
      <c r="N434" s="600">
        <f t="shared" si="77"/>
        <v>0</v>
      </c>
      <c r="O434" s="601"/>
      <c r="P434" s="343">
        <f>P413+P410+P403</f>
        <v>26</v>
      </c>
      <c r="Q434" s="344">
        <f>Q413+Q410+Q403</f>
        <v>0</v>
      </c>
      <c r="R434" s="600">
        <f t="shared" si="78"/>
        <v>0</v>
      </c>
      <c r="S434" s="601"/>
      <c r="T434" s="78"/>
      <c r="U434" s="78"/>
      <c r="V434" s="78"/>
      <c r="W434" s="78"/>
      <c r="X434" s="78"/>
      <c r="Y434" s="78"/>
      <c r="Z434" s="78"/>
      <c r="AA434" s="78"/>
      <c r="AB434" s="78"/>
      <c r="AC434" s="78"/>
      <c r="AD434" s="78"/>
      <c r="AE434" s="78"/>
      <c r="AF434" s="78"/>
      <c r="AG434" s="78"/>
      <c r="AH434" s="78"/>
      <c r="AI434" s="78"/>
      <c r="AJ434" s="243"/>
      <c r="AK434" s="398"/>
      <c r="AL434" s="398"/>
      <c r="AM434" s="398"/>
      <c r="AN434" s="398"/>
      <c r="AO434" s="398"/>
      <c r="AP434" s="398"/>
      <c r="AQ434" s="398"/>
      <c r="AR434" s="398"/>
      <c r="AS434" s="398"/>
      <c r="AT434" s="408"/>
      <c r="AU434" s="408"/>
      <c r="AV434" s="408"/>
      <c r="AW434" s="405"/>
      <c r="AX434" s="405"/>
      <c r="AY434" s="354"/>
      <c r="AZ434" s="305"/>
      <c r="BA434" s="305"/>
    </row>
    <row r="435" spans="1:53" s="188" customFormat="1" ht="46.5" hidden="1" customHeight="1" outlineLevel="1" thickTop="1" x14ac:dyDescent="0.25">
      <c r="A435" s="187"/>
      <c r="I435" s="596"/>
      <c r="J435" s="596"/>
      <c r="K435" s="596"/>
      <c r="O435" s="587"/>
      <c r="P435" s="587"/>
      <c r="Q435" s="587"/>
      <c r="R435" s="587"/>
      <c r="S435" s="587"/>
      <c r="T435" s="189"/>
      <c r="U435" s="189"/>
      <c r="V435" s="189"/>
      <c r="W435" s="189"/>
      <c r="X435" s="189"/>
      <c r="Y435" s="189"/>
      <c r="Z435" s="189"/>
      <c r="AA435" s="189"/>
      <c r="AB435" s="189"/>
      <c r="AC435" s="189"/>
      <c r="AD435" s="189"/>
      <c r="AE435" s="189"/>
      <c r="AF435" s="189"/>
      <c r="AG435" s="189"/>
      <c r="AH435" s="189"/>
      <c r="AI435" s="189"/>
      <c r="AJ435" s="422"/>
      <c r="AK435" s="423"/>
      <c r="AL435" s="423"/>
      <c r="AM435" s="398"/>
      <c r="AN435" s="398"/>
      <c r="AO435" s="398"/>
      <c r="AP435" s="398"/>
      <c r="AQ435" s="398"/>
      <c r="AR435" s="407"/>
      <c r="AS435" s="407"/>
      <c r="AT435" s="424"/>
      <c r="AU435" s="424"/>
      <c r="AV435" s="424"/>
      <c r="AW435" s="425"/>
      <c r="AX435" s="425"/>
      <c r="AY435" s="357"/>
      <c r="AZ435" s="306"/>
      <c r="BA435" s="306"/>
    </row>
    <row r="436" spans="1:53" s="118" customFormat="1" ht="17.25" hidden="1" customHeight="1" outlineLevel="1" x14ac:dyDescent="0.35">
      <c r="A436" s="78"/>
      <c r="N436" s="190"/>
      <c r="O436" s="190"/>
      <c r="P436" s="190"/>
      <c r="R436" s="191"/>
      <c r="S436" s="191"/>
      <c r="T436" s="191"/>
      <c r="U436" s="191"/>
      <c r="V436" s="191"/>
      <c r="W436" s="191"/>
      <c r="X436" s="191"/>
      <c r="Y436" s="191"/>
      <c r="Z436" s="191"/>
      <c r="AA436" s="191"/>
      <c r="AB436" s="191"/>
      <c r="AC436" s="191"/>
      <c r="AD436" s="191"/>
      <c r="AE436" s="191"/>
      <c r="AF436" s="191"/>
      <c r="AG436" s="191"/>
      <c r="AH436" s="191"/>
      <c r="AI436" s="191"/>
      <c r="AJ436" s="426"/>
      <c r="AK436" s="427"/>
      <c r="AL436" s="427"/>
      <c r="AM436" s="398"/>
      <c r="AN436" s="398"/>
      <c r="AO436" s="398"/>
      <c r="AP436" s="398"/>
      <c r="AQ436" s="398"/>
      <c r="AR436" s="398"/>
      <c r="AS436" s="398"/>
      <c r="AT436" s="408"/>
      <c r="AU436" s="408"/>
      <c r="AV436" s="408"/>
      <c r="AW436" s="405"/>
      <c r="AX436" s="405"/>
      <c r="AY436" s="354"/>
      <c r="AZ436" s="305"/>
      <c r="BA436" s="305"/>
    </row>
    <row r="437" spans="1:53" ht="24" customHeight="1" collapsed="1" x14ac:dyDescent="0.35"/>
  </sheetData>
  <sheetProtection algorithmName="SHA-512" hashValue="ul/IbJFqG+0gT3D8gPZis8wNrqkeNk7XxSFtFnJ1Lajtpr0RJUswaENeAwXC1DiNCe0tIYJfmwycoduH36oGQw==" saltValue="rSTEhqVSnIJQh2Chlk+P6g==" spinCount="100000" sheet="1" objects="1" scenarios="1"/>
  <mergeCells count="336">
    <mergeCell ref="B174:S174"/>
    <mergeCell ref="B164:S164"/>
    <mergeCell ref="G363:K363"/>
    <mergeCell ref="R363:S363"/>
    <mergeCell ref="G364:K364"/>
    <mergeCell ref="R364:S364"/>
    <mergeCell ref="R360:S360"/>
    <mergeCell ref="G361:K361"/>
    <mergeCell ref="R361:S361"/>
    <mergeCell ref="G362:K362"/>
    <mergeCell ref="R362:S362"/>
    <mergeCell ref="G357:J357"/>
    <mergeCell ref="R355:S355"/>
    <mergeCell ref="R356:S356"/>
    <mergeCell ref="R357:S357"/>
    <mergeCell ref="R358:S358"/>
    <mergeCell ref="G355:J355"/>
    <mergeCell ref="R321:S321"/>
    <mergeCell ref="R322:S322"/>
    <mergeCell ref="R323:S323"/>
    <mergeCell ref="R324:S324"/>
    <mergeCell ref="B255:S262"/>
    <mergeCell ref="R310:S310"/>
    <mergeCell ref="R313:S313"/>
    <mergeCell ref="B399:K402"/>
    <mergeCell ref="L399:O400"/>
    <mergeCell ref="N404:O404"/>
    <mergeCell ref="R404:S404"/>
    <mergeCell ref="R423:S423"/>
    <mergeCell ref="B397:S397"/>
    <mergeCell ref="R418:S418"/>
    <mergeCell ref="N418:O418"/>
    <mergeCell ref="B418:F421"/>
    <mergeCell ref="G418:K418"/>
    <mergeCell ref="R413:S413"/>
    <mergeCell ref="N413:O413"/>
    <mergeCell ref="B404:K404"/>
    <mergeCell ref="R420:S420"/>
    <mergeCell ref="R422:S422"/>
    <mergeCell ref="B407:K407"/>
    <mergeCell ref="N407:O407"/>
    <mergeCell ref="R407:S407"/>
    <mergeCell ref="B412:K412"/>
    <mergeCell ref="N412:O412"/>
    <mergeCell ref="R412:S412"/>
    <mergeCell ref="G419:K419"/>
    <mergeCell ref="N403:O403"/>
    <mergeCell ref="R403:S403"/>
    <mergeCell ref="P399:S400"/>
    <mergeCell ref="M401:O401"/>
    <mergeCell ref="Q401:S401"/>
    <mergeCell ref="N402:O402"/>
    <mergeCell ref="R402:S402"/>
    <mergeCell ref="B93:S93"/>
    <mergeCell ref="C97:I102"/>
    <mergeCell ref="L97:R102"/>
    <mergeCell ref="C109:I114"/>
    <mergeCell ref="B376:K376"/>
    <mergeCell ref="R376:S376"/>
    <mergeCell ref="B293:K293"/>
    <mergeCell ref="B294:K294"/>
    <mergeCell ref="G324:K324"/>
    <mergeCell ref="B116:S116"/>
    <mergeCell ref="B117:T117"/>
    <mergeCell ref="N132:O132"/>
    <mergeCell ref="N131:O131"/>
    <mergeCell ref="N130:O130"/>
    <mergeCell ref="N129:O129"/>
    <mergeCell ref="N121:O121"/>
    <mergeCell ref="N122:O122"/>
    <mergeCell ref="B299:K299"/>
    <mergeCell ref="B300:K300"/>
    <mergeCell ref="R314:S314"/>
    <mergeCell ref="R315:S315"/>
    <mergeCell ref="R316:S316"/>
    <mergeCell ref="R317:S317"/>
    <mergeCell ref="R318:S318"/>
    <mergeCell ref="R319:S319"/>
    <mergeCell ref="R301:S301"/>
    <mergeCell ref="R303:S303"/>
    <mergeCell ref="R308:S308"/>
    <mergeCell ref="R309:S309"/>
    <mergeCell ref="R304:S304"/>
    <mergeCell ref="R305:S305"/>
    <mergeCell ref="R291:S291"/>
    <mergeCell ref="R292:S292"/>
    <mergeCell ref="R293:S293"/>
    <mergeCell ref="R294:S294"/>
    <mergeCell ref="R295:S295"/>
    <mergeCell ref="R296:S296"/>
    <mergeCell ref="R297:S297"/>
    <mergeCell ref="R299:S299"/>
    <mergeCell ref="R300:S300"/>
    <mergeCell ref="G8:N8"/>
    <mergeCell ref="B9:S9"/>
    <mergeCell ref="B10:S10"/>
    <mergeCell ref="B11:S11"/>
    <mergeCell ref="B16:S20"/>
    <mergeCell ref="B157:S157"/>
    <mergeCell ref="B32:S32"/>
    <mergeCell ref="N123:O123"/>
    <mergeCell ref="C78:S79"/>
    <mergeCell ref="A43:C43"/>
    <mergeCell ref="G366:K366"/>
    <mergeCell ref="R366:S366"/>
    <mergeCell ref="B363:F366"/>
    <mergeCell ref="R344:S344"/>
    <mergeCell ref="R346:S346"/>
    <mergeCell ref="Q335:Q336"/>
    <mergeCell ref="G315:K315"/>
    <mergeCell ref="G304:J304"/>
    <mergeCell ref="G305:J305"/>
    <mergeCell ref="G306:J306"/>
    <mergeCell ref="G309:J309"/>
    <mergeCell ref="G310:J310"/>
    <mergeCell ref="G317:K317"/>
    <mergeCell ref="B320:F323"/>
    <mergeCell ref="B324:F327"/>
    <mergeCell ref="G325:K325"/>
    <mergeCell ref="G326:K326"/>
    <mergeCell ref="G327:K327"/>
    <mergeCell ref="R306:S306"/>
    <mergeCell ref="R307:S307"/>
    <mergeCell ref="B312:F315"/>
    <mergeCell ref="B316:F319"/>
    <mergeCell ref="G307:J307"/>
    <mergeCell ref="G356:J356"/>
    <mergeCell ref="R425:S425"/>
    <mergeCell ref="R421:S421"/>
    <mergeCell ref="R429:S429"/>
    <mergeCell ref="N421:O421"/>
    <mergeCell ref="R427:S427"/>
    <mergeCell ref="G421:K421"/>
    <mergeCell ref="G425:K425"/>
    <mergeCell ref="G429:K429"/>
    <mergeCell ref="R426:S426"/>
    <mergeCell ref="G428:K428"/>
    <mergeCell ref="G422:K422"/>
    <mergeCell ref="N425:O425"/>
    <mergeCell ref="N429:O429"/>
    <mergeCell ref="N423:O423"/>
    <mergeCell ref="N422:O422"/>
    <mergeCell ref="G430:K430"/>
    <mergeCell ref="G431:K431"/>
    <mergeCell ref="G423:K423"/>
    <mergeCell ref="G311:J311"/>
    <mergeCell ref="G312:K312"/>
    <mergeCell ref="B301:K301"/>
    <mergeCell ref="B303:K303"/>
    <mergeCell ref="B295:K295"/>
    <mergeCell ref="B296:K296"/>
    <mergeCell ref="B297:K297"/>
    <mergeCell ref="B426:F429"/>
    <mergeCell ref="B422:F425"/>
    <mergeCell ref="G373:K373"/>
    <mergeCell ref="B408:K408"/>
    <mergeCell ref="G420:K420"/>
    <mergeCell ref="G316:K316"/>
    <mergeCell ref="B331:S331"/>
    <mergeCell ref="R326:S326"/>
    <mergeCell ref="R327:S327"/>
    <mergeCell ref="R329:S329"/>
    <mergeCell ref="R325:S325"/>
    <mergeCell ref="R320:S320"/>
    <mergeCell ref="G313:K313"/>
    <mergeCell ref="G314:K314"/>
    <mergeCell ref="L286:S286"/>
    <mergeCell ref="B291:K291"/>
    <mergeCell ref="G424:K424"/>
    <mergeCell ref="G426:K426"/>
    <mergeCell ref="G427:K427"/>
    <mergeCell ref="N426:O426"/>
    <mergeCell ref="R428:S428"/>
    <mergeCell ref="R424:S424"/>
    <mergeCell ref="N424:O424"/>
    <mergeCell ref="N427:O427"/>
    <mergeCell ref="N428:O428"/>
    <mergeCell ref="G352:J352"/>
    <mergeCell ref="G353:J353"/>
    <mergeCell ref="B344:K344"/>
    <mergeCell ref="B346:K346"/>
    <mergeCell ref="B347:K347"/>
    <mergeCell ref="B367:F370"/>
    <mergeCell ref="B371:F374"/>
    <mergeCell ref="G374:K374"/>
    <mergeCell ref="R374:S374"/>
    <mergeCell ref="R354:S354"/>
    <mergeCell ref="G359:K359"/>
    <mergeCell ref="R359:S359"/>
    <mergeCell ref="G360:K360"/>
    <mergeCell ref="I435:K435"/>
    <mergeCell ref="B286:K289"/>
    <mergeCell ref="M287:Q287"/>
    <mergeCell ref="R287:S289"/>
    <mergeCell ref="B434:K434"/>
    <mergeCell ref="N434:O434"/>
    <mergeCell ref="R434:S434"/>
    <mergeCell ref="G433:K433"/>
    <mergeCell ref="N433:O433"/>
    <mergeCell ref="R433:S433"/>
    <mergeCell ref="L287:L289"/>
    <mergeCell ref="G358:J358"/>
    <mergeCell ref="B359:F362"/>
    <mergeCell ref="R347:S347"/>
    <mergeCell ref="R350:S350"/>
    <mergeCell ref="R351:S351"/>
    <mergeCell ref="R352:S352"/>
    <mergeCell ref="R338:S338"/>
    <mergeCell ref="M335:M336"/>
    <mergeCell ref="N335:N336"/>
    <mergeCell ref="R371:S371"/>
    <mergeCell ref="G372:K372"/>
    <mergeCell ref="R372:S372"/>
    <mergeCell ref="G351:J351"/>
    <mergeCell ref="B284:S284"/>
    <mergeCell ref="B430:F433"/>
    <mergeCell ref="N431:O431"/>
    <mergeCell ref="N432:O432"/>
    <mergeCell ref="R431:S431"/>
    <mergeCell ref="O435:S435"/>
    <mergeCell ref="G432:K432"/>
    <mergeCell ref="R432:S432"/>
    <mergeCell ref="N430:O430"/>
    <mergeCell ref="R430:S430"/>
    <mergeCell ref="G365:K365"/>
    <mergeCell ref="R365:S365"/>
    <mergeCell ref="M288:M289"/>
    <mergeCell ref="B292:K292"/>
    <mergeCell ref="R311:S311"/>
    <mergeCell ref="R312:S312"/>
    <mergeCell ref="R341:S341"/>
    <mergeCell ref="B342:K342"/>
    <mergeCell ref="R342:S342"/>
    <mergeCell ref="G308:J308"/>
    <mergeCell ref="B338:K338"/>
    <mergeCell ref="N288:N289"/>
    <mergeCell ref="O288:O289"/>
    <mergeCell ref="R353:S353"/>
    <mergeCell ref="R373:S373"/>
    <mergeCell ref="G367:K367"/>
    <mergeCell ref="R367:S367"/>
    <mergeCell ref="G368:K368"/>
    <mergeCell ref="R368:S368"/>
    <mergeCell ref="G369:K369"/>
    <mergeCell ref="R369:S369"/>
    <mergeCell ref="G370:K370"/>
    <mergeCell ref="G371:K371"/>
    <mergeCell ref="R370:S370"/>
    <mergeCell ref="R408:S408"/>
    <mergeCell ref="B405:K405"/>
    <mergeCell ref="N405:O405"/>
    <mergeCell ref="R405:S405"/>
    <mergeCell ref="B406:K406"/>
    <mergeCell ref="G415:J415"/>
    <mergeCell ref="G416:J416"/>
    <mergeCell ref="G417:J417"/>
    <mergeCell ref="B409:K409"/>
    <mergeCell ref="N409:O409"/>
    <mergeCell ref="R409:S409"/>
    <mergeCell ref="N410:O410"/>
    <mergeCell ref="R410:S410"/>
    <mergeCell ref="N414:O414"/>
    <mergeCell ref="N406:O406"/>
    <mergeCell ref="R406:S406"/>
    <mergeCell ref="R419:S419"/>
    <mergeCell ref="G414:J414"/>
    <mergeCell ref="B411:K411"/>
    <mergeCell ref="N411:O411"/>
    <mergeCell ref="R411:S411"/>
    <mergeCell ref="N419:O419"/>
    <mergeCell ref="N420:O420"/>
    <mergeCell ref="N408:O408"/>
    <mergeCell ref="G318:K318"/>
    <mergeCell ref="G319:K319"/>
    <mergeCell ref="L333:S333"/>
    <mergeCell ref="B340:K340"/>
    <mergeCell ref="R340:S340"/>
    <mergeCell ref="R334:S336"/>
    <mergeCell ref="B339:K339"/>
    <mergeCell ref="R339:S339"/>
    <mergeCell ref="O335:O336"/>
    <mergeCell ref="G323:K323"/>
    <mergeCell ref="G321:K321"/>
    <mergeCell ref="G322:K322"/>
    <mergeCell ref="M334:Q334"/>
    <mergeCell ref="B329:K329"/>
    <mergeCell ref="L334:L336"/>
    <mergeCell ref="P335:P336"/>
    <mergeCell ref="K245:L245"/>
    <mergeCell ref="B383:S387"/>
    <mergeCell ref="B229:S229"/>
    <mergeCell ref="P288:P289"/>
    <mergeCell ref="Q288:Q289"/>
    <mergeCell ref="N415:O415"/>
    <mergeCell ref="N416:O416"/>
    <mergeCell ref="N417:O417"/>
    <mergeCell ref="R414:S414"/>
    <mergeCell ref="R415:S415"/>
    <mergeCell ref="R416:S416"/>
    <mergeCell ref="R417:S417"/>
    <mergeCell ref="A234:B234"/>
    <mergeCell ref="K234:L234"/>
    <mergeCell ref="A245:B245"/>
    <mergeCell ref="B343:K343"/>
    <mergeCell ref="R343:S343"/>
    <mergeCell ref="B333:K336"/>
    <mergeCell ref="G354:J354"/>
    <mergeCell ref="B348:K348"/>
    <mergeCell ref="R348:S348"/>
    <mergeCell ref="B350:K350"/>
    <mergeCell ref="B341:K341"/>
    <mergeCell ref="G320:K320"/>
    <mergeCell ref="B196:S197"/>
    <mergeCell ref="B227:S228"/>
    <mergeCell ref="A34:C34"/>
    <mergeCell ref="A35:C35"/>
    <mergeCell ref="A36:C36"/>
    <mergeCell ref="A37:C37"/>
    <mergeCell ref="A38:C38"/>
    <mergeCell ref="A39:C39"/>
    <mergeCell ref="A40:C40"/>
    <mergeCell ref="A41:C41"/>
    <mergeCell ref="A42:C42"/>
    <mergeCell ref="N125:O125"/>
    <mergeCell ref="N126:O126"/>
    <mergeCell ref="N127:O127"/>
    <mergeCell ref="N133:O133"/>
    <mergeCell ref="N134:O134"/>
    <mergeCell ref="N135:O135"/>
    <mergeCell ref="B162:R163"/>
    <mergeCell ref="B173:S173"/>
    <mergeCell ref="B198:S198"/>
    <mergeCell ref="N124:O124"/>
    <mergeCell ref="B140:S147"/>
    <mergeCell ref="B45:S45"/>
    <mergeCell ref="L109:R114"/>
  </mergeCells>
  <phoneticPr fontId="7" type="noConversion"/>
  <conditionalFormatting sqref="A121:F135">
    <cfRule type="containsText" dxfId="42" priority="20" operator="containsText" text="à renseigner">
      <formula>NOT(ISERROR(SEARCH("à renseigner",A121)))</formula>
    </cfRule>
  </conditionalFormatting>
  <conditionalFormatting sqref="A291:Q297 A299:Q301 Q303:Q327 A329:Q329">
    <cfRule type="containsText" dxfId="41" priority="49" operator="containsText" text="à renseigner">
      <formula>NOT(ISERROR(SEARCH("à renseigner",A291)))</formula>
    </cfRule>
  </conditionalFormatting>
  <conditionalFormatting sqref="A338:Q344 A346:Q348 Q359:Q374 A376:Q376">
    <cfRule type="containsText" dxfId="40" priority="23" operator="containsText" text="à renseigner">
      <formula>NOT(ISERROR(SEARCH("à renseigner",A338)))</formula>
    </cfRule>
  </conditionalFormatting>
  <conditionalFormatting sqref="B233 K233 B244 K244">
    <cfRule type="containsText" dxfId="39" priority="1" operator="containsText" text="service non renseigné">
      <formula>NOT(ISERROR(SEARCH("service non renseigné",B233)))</formula>
    </cfRule>
  </conditionalFormatting>
  <conditionalFormatting sqref="B351:F357">
    <cfRule type="containsText" dxfId="38" priority="18" operator="containsText" text="service 1">
      <formula>NOT(ISERROR(SEARCH("service 1",B351)))</formula>
    </cfRule>
  </conditionalFormatting>
  <conditionalFormatting sqref="B286:K289 B291:K297 B299:K301 B303:K303 B304:F310 K304:K310 B311:K327">
    <cfRule type="containsText" dxfId="37" priority="89" operator="containsText" text="service 1">
      <formula>NOT(ISERROR(SEARCH("service 1",B286)))</formula>
    </cfRule>
  </conditionalFormatting>
  <conditionalFormatting sqref="B303:K303">
    <cfRule type="containsText" dxfId="36" priority="19" operator="containsText" text="à renseigner">
      <formula>NOT(ISERROR(SEARCH("à renseigner",B303)))</formula>
    </cfRule>
  </conditionalFormatting>
  <conditionalFormatting sqref="B329:K329">
    <cfRule type="containsText" dxfId="35" priority="47" operator="containsText" text="service 1">
      <formula>NOT(ISERROR(SEARCH("service 1",B329)))</formula>
    </cfRule>
  </conditionalFormatting>
  <conditionalFormatting sqref="B333:K336">
    <cfRule type="containsText" dxfId="34" priority="27" operator="containsText" text="service 1">
      <formula>NOT(ISERROR(SEARCH("service 1",B333)))</formula>
    </cfRule>
  </conditionalFormatting>
  <conditionalFormatting sqref="B338:K344 B346:K348 B350:K350 K351:K357">
    <cfRule type="containsText" dxfId="33" priority="25" operator="containsText" text="service 1">
      <formula>NOT(ISERROR(SEARCH("service 1",B338)))</formula>
    </cfRule>
  </conditionalFormatting>
  <conditionalFormatting sqref="B358:K374">
    <cfRule type="containsText" dxfId="32" priority="2" operator="containsText" text="service 1">
      <formula>NOT(ISERROR(SEARCH("service 1",B358)))</formula>
    </cfRule>
  </conditionalFormatting>
  <conditionalFormatting sqref="B376:K376">
    <cfRule type="containsText" dxfId="31" priority="22" operator="containsText" text="service 1">
      <formula>NOT(ISERROR(SEARCH("service 1",B376)))</formula>
    </cfRule>
  </conditionalFormatting>
  <conditionalFormatting sqref="B140:S147">
    <cfRule type="containsText" dxfId="30" priority="125" operator="containsText" text="(PRIO)">
      <formula>NOT(ISERROR(SEARCH("(PRIO)",B140)))</formula>
    </cfRule>
  </conditionalFormatting>
  <conditionalFormatting sqref="B255:S262">
    <cfRule type="containsText" dxfId="29" priority="123" operator="containsText" text="(PRIO)">
      <formula>NOT(ISERROR(SEARCH("(PRIO)",B255)))</formula>
    </cfRule>
  </conditionalFormatting>
  <conditionalFormatting sqref="C84">
    <cfRule type="containsText" dxfId="28" priority="9" operator="containsText" text="non r">
      <formula>NOT(ISERROR(SEARCH("non r",C84)))</formula>
    </cfRule>
    <cfRule type="containsText" dxfId="27" priority="10" operator="containsText" text="à renseigner">
      <formula>NOT(ISERROR(SEARCH("à renseigner",C84)))</formula>
    </cfRule>
  </conditionalFormatting>
  <conditionalFormatting sqref="C89">
    <cfRule type="containsText" dxfId="26" priority="5" operator="containsText" text="non r">
      <formula>NOT(ISERROR(SEARCH("non r",C89)))</formula>
    </cfRule>
    <cfRule type="containsText" dxfId="25" priority="6" operator="containsText" text="à renseigner">
      <formula>NOT(ISERROR(SEARCH("à renseigner",C89)))</formula>
    </cfRule>
  </conditionalFormatting>
  <conditionalFormatting sqref="C165">
    <cfRule type="containsText" dxfId="24" priority="122" operator="containsText" text="(PRIO)">
      <formula>NOT(ISERROR(SEARCH("(PRIO)",C165)))</formula>
    </cfRule>
  </conditionalFormatting>
  <conditionalFormatting sqref="C167">
    <cfRule type="containsText" dxfId="23" priority="121" operator="containsText" text="(PRIO)">
      <formula>NOT(ISERROR(SEARCH("(PRIO)",C167)))</formula>
    </cfRule>
  </conditionalFormatting>
  <conditionalFormatting sqref="D124:D127 D132:D135">
    <cfRule type="containsText" dxfId="22" priority="13" operator="containsText" text="non r">
      <formula>NOT(ISERROR(SEARCH("non r",D124)))</formula>
    </cfRule>
  </conditionalFormatting>
  <conditionalFormatting sqref="G377:S379">
    <cfRule type="expression" dxfId="21" priority="473">
      <formula>$R377="NC"</formula>
    </cfRule>
  </conditionalFormatting>
  <conditionalFormatting sqref="H158:H159">
    <cfRule type="containsText" dxfId="20" priority="120" operator="containsText" text="(PRIO)">
      <formula>NOT(ISERROR(SEARCH("(PRIO)",H158)))</formula>
    </cfRule>
  </conditionalFormatting>
  <conditionalFormatting sqref="K84">
    <cfRule type="containsText" dxfId="19" priority="7" operator="containsText" text="non r">
      <formula>NOT(ISERROR(SEARCH("non r",K84)))</formula>
    </cfRule>
    <cfRule type="containsText" dxfId="18" priority="8" operator="containsText" text="à renseigner">
      <formula>NOT(ISERROR(SEARCH("à renseigner",K84)))</formula>
    </cfRule>
  </conditionalFormatting>
  <conditionalFormatting sqref="K89">
    <cfRule type="containsText" dxfId="17" priority="3" operator="containsText" text="non r">
      <formula>NOT(ISERROR(SEARCH("non r",K89)))</formula>
    </cfRule>
    <cfRule type="containsText" dxfId="16" priority="4" operator="containsText" text="à renseigner">
      <formula>NOT(ISERROR(SEARCH("à renseigner",K89)))</formula>
    </cfRule>
  </conditionalFormatting>
  <conditionalFormatting sqref="N121:O127 N129:O135">
    <cfRule type="cellIs" dxfId="15" priority="14" operator="greaterThanOrEqual">
      <formula>$BA$120</formula>
    </cfRule>
    <cfRule type="cellIs" dxfId="14" priority="15" operator="greaterThanOrEqual">
      <formula>$BA$119</formula>
    </cfRule>
    <cfRule type="cellIs" dxfId="13" priority="16" operator="lessThan">
      <formula>$BA$119</formula>
    </cfRule>
  </conditionalFormatting>
  <conditionalFormatting sqref="N377:O379">
    <cfRule type="dataBar" priority="642">
      <dataBar>
        <cfvo type="min"/>
        <cfvo type="max"/>
        <color rgb="FF63C384"/>
      </dataBar>
      <extLst>
        <ext xmlns:x14="http://schemas.microsoft.com/office/spreadsheetml/2009/9/main" uri="{B025F937-C7B1-47D3-B67F-A62EFF666E3E}">
          <x14:id>{37DD3DD0-BE0F-40BF-B590-C21192C5DFDF}</x14:id>
        </ext>
      </extLst>
    </cfRule>
  </conditionalFormatting>
  <conditionalFormatting sqref="N233:S234">
    <cfRule type="containsText" dxfId="12" priority="394" operator="containsText" text="obl)">
      <formula>NOT(ISERROR(SEARCH("obl)",N233)))</formula>
    </cfRule>
    <cfRule type="containsText" dxfId="11" priority="395" operator="containsText" text="partiel">
      <formula>NOT(ISERROR(SEARCH("partiel",N233)))</formula>
    </cfRule>
  </conditionalFormatting>
  <conditionalFormatting sqref="N239:S241">
    <cfRule type="containsText" dxfId="10" priority="374" operator="containsText" text="obl)">
      <formula>NOT(ISERROR(SEARCH("obl)",N239)))</formula>
    </cfRule>
    <cfRule type="containsText" dxfId="9" priority="375" operator="containsText" text="partiel">
      <formula>NOT(ISERROR(SEARCH("partiel",N239)))</formula>
    </cfRule>
  </conditionalFormatting>
  <conditionalFormatting sqref="R377">
    <cfRule type="dataBar" priority="475">
      <dataBar>
        <cfvo type="min"/>
        <cfvo type="max"/>
        <color rgb="FF63C384"/>
      </dataBar>
      <extLst>
        <ext xmlns:x14="http://schemas.microsoft.com/office/spreadsheetml/2009/9/main" uri="{B025F937-C7B1-47D3-B67F-A62EFF666E3E}">
          <x14:id>{C6A6401C-0391-4F66-A5B3-7A29EAF78ED1}</x14:id>
        </ext>
      </extLst>
    </cfRule>
  </conditionalFormatting>
  <conditionalFormatting sqref="R292:S297 R300:S301 R304:S327">
    <cfRule type="colorScale" priority="45">
      <colorScale>
        <cfvo type="min"/>
        <cfvo type="percentile" val="50"/>
        <cfvo type="max"/>
        <color rgb="FFFBBD9B"/>
        <color rgb="FFFDE1A9"/>
        <color theme="4" tint="0.79998168889431442"/>
      </colorScale>
    </cfRule>
  </conditionalFormatting>
  <conditionalFormatting sqref="R339:S344 R347:S348 R351:S374">
    <cfRule type="colorScale" priority="21">
      <colorScale>
        <cfvo type="min"/>
        <cfvo type="percentile" val="50"/>
        <cfvo type="max"/>
        <color rgb="FFFBBD9B"/>
        <color rgb="FFFDE1A9"/>
        <color theme="4" tint="0.79998168889431442"/>
      </colorScale>
    </cfRule>
  </conditionalFormatting>
  <conditionalFormatting sqref="R378:S379">
    <cfRule type="dataBar" priority="478">
      <dataBar>
        <cfvo type="min"/>
        <cfvo type="max"/>
        <color rgb="FF63C384"/>
      </dataBar>
      <extLst>
        <ext xmlns:x14="http://schemas.microsoft.com/office/spreadsheetml/2009/9/main" uri="{B025F937-C7B1-47D3-B67F-A62EFF666E3E}">
          <x14:id>{530600F1-A012-4115-8E38-4A9E7B313590}</x14:id>
        </ext>
      </extLst>
    </cfRule>
  </conditionalFormatting>
  <pageMargins left="0" right="0" top="0" bottom="0" header="0.31496062992125984" footer="0"/>
  <pageSetup paperSize="9" scale="84" fitToHeight="0" orientation="landscape" r:id="rId1"/>
  <headerFooter differentFirst="1">
    <oddFooter>&amp;L&amp;G&amp;C&amp;K08+000Audit de pratiques OMEDIT NAGG
&amp;"-,Gras"Circuit des gaz à usage médical en établissement de santé&amp;R&amp;K08+000&amp;P/&amp;N
Version de septembre  2026</oddFooter>
  </headerFooter>
  <rowBreaks count="17" manualBreakCount="17">
    <brk id="12" max="16383" man="1"/>
    <brk id="31" max="16383" man="1"/>
    <brk id="44" max="16383" man="1"/>
    <brk id="69" max="16383" man="1"/>
    <brk id="92" max="16383" man="1"/>
    <brk id="103" max="16383" man="1"/>
    <brk id="115" max="16383" man="1"/>
    <brk id="138" max="16383" man="1"/>
    <brk id="156" max="16383" man="1"/>
    <brk id="172" max="16383" man="1"/>
    <brk id="197" max="16383" man="1"/>
    <brk id="228" max="16383" man="1"/>
    <brk id="253" max="16383" man="1"/>
    <brk id="283" max="16383" man="1"/>
    <brk id="330" max="16383" man="1"/>
    <brk id="379" max="16383" man="1"/>
    <brk id="396" max="16383" man="1"/>
  </rowBreaks>
  <drawing r:id="rId2"/>
  <legacyDrawingHF r:id="rId3"/>
  <extLst>
    <ext xmlns:x14="http://schemas.microsoft.com/office/spreadsheetml/2009/9/main" uri="{78C0D931-6437-407d-A8EE-F0AAD7539E65}">
      <x14:conditionalFormattings>
        <x14:conditionalFormatting xmlns:xm="http://schemas.microsoft.com/office/excel/2006/main">
          <x14:cfRule type="dataBar" id="{37DD3DD0-BE0F-40BF-B590-C21192C5DFDF}">
            <x14:dataBar minLength="0" maxLength="100" gradient="0">
              <x14:cfvo type="autoMin"/>
              <x14:cfvo type="autoMax"/>
              <x14:negativeFillColor rgb="FFFF0000"/>
              <x14:axisColor rgb="FF000000"/>
            </x14:dataBar>
          </x14:cfRule>
          <xm:sqref>N377:O379</xm:sqref>
        </x14:conditionalFormatting>
        <x14:conditionalFormatting xmlns:xm="http://schemas.microsoft.com/office/excel/2006/main">
          <x14:cfRule type="dataBar" id="{C6A6401C-0391-4F66-A5B3-7A29EAF78ED1}">
            <x14:dataBar minLength="0" maxLength="100" gradient="0">
              <x14:cfvo type="autoMin"/>
              <x14:cfvo type="autoMax"/>
              <x14:negativeFillColor rgb="FFFF0000"/>
              <x14:axisColor rgb="FF000000"/>
            </x14:dataBar>
          </x14:cfRule>
          <xm:sqref>R377</xm:sqref>
        </x14:conditionalFormatting>
        <x14:conditionalFormatting xmlns:xm="http://schemas.microsoft.com/office/excel/2006/main">
          <x14:cfRule type="dataBar" id="{530600F1-A012-4115-8E38-4A9E7B313590}">
            <x14:dataBar minLength="0" maxLength="100" gradient="0">
              <x14:cfvo type="autoMin"/>
              <x14:cfvo type="autoMax"/>
              <x14:negativeFillColor rgb="FFFF0000"/>
              <x14:axisColor rgb="FF000000"/>
            </x14:dataBar>
          </x14:cfRule>
          <xm:sqref>R378:S379</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69E9C-0D8B-44C7-B4EE-7CAEFEFE18A3}">
  <sheetPr>
    <tabColor theme="9" tint="0.39997558519241921"/>
  </sheetPr>
  <dimension ref="A1:CA250"/>
  <sheetViews>
    <sheetView topLeftCell="BD1" zoomScale="85" zoomScaleNormal="85" workbookViewId="0">
      <pane ySplit="4" topLeftCell="A5" activePane="bottomLeft" state="frozen"/>
      <selection pane="bottomLeft" activeCell="BU211" sqref="BU211"/>
    </sheetView>
  </sheetViews>
  <sheetFormatPr baseColWidth="10" defaultColWidth="11.5703125" defaultRowHeight="15" x14ac:dyDescent="0.25"/>
  <cols>
    <col min="1" max="14" width="1.28515625" style="248" customWidth="1"/>
    <col min="15" max="17" width="1.28515625" style="250" customWidth="1"/>
    <col min="18" max="33" width="1.28515625" style="248" customWidth="1"/>
    <col min="34" max="35" width="1.28515625" style="249" customWidth="1"/>
    <col min="36" max="43" width="1.28515625" style="248" customWidth="1"/>
    <col min="44" max="44" width="1.28515625" style="249" customWidth="1"/>
    <col min="45" max="45" width="15.42578125" style="250" customWidth="1"/>
    <col min="46" max="46" width="8.7109375" style="250" customWidth="1"/>
    <col min="47" max="47" width="11.85546875" style="250" customWidth="1"/>
    <col min="48" max="49" width="8.7109375" style="250" customWidth="1"/>
    <col min="50" max="63" width="4.85546875" style="250" customWidth="1"/>
    <col min="64" max="64" width="10.28515625" style="249" customWidth="1"/>
    <col min="65" max="65" width="12.7109375" style="249" customWidth="1"/>
    <col min="66" max="66" width="28" style="249" customWidth="1"/>
    <col min="67" max="67" width="8.85546875" style="249" customWidth="1"/>
    <col min="68" max="68" width="10.28515625" style="249" customWidth="1"/>
    <col min="69" max="69" width="10.5703125" style="364" customWidth="1"/>
    <col min="70" max="70" width="10.5703125" style="249" customWidth="1"/>
    <col min="71" max="71" width="5.28515625" style="248" customWidth="1"/>
    <col min="72" max="72" width="10" style="248" customWidth="1"/>
    <col min="73" max="73" width="145.140625" style="360" customWidth="1"/>
    <col min="74" max="74" width="10.28515625" style="361" customWidth="1"/>
    <col min="75" max="75" width="19.5703125" style="248" customWidth="1"/>
    <col min="76" max="16384" width="11.5703125" style="248"/>
  </cols>
  <sheetData>
    <row r="1" spans="1:79" ht="18.75" x14ac:dyDescent="0.3">
      <c r="AT1" s="269" t="s">
        <v>492</v>
      </c>
      <c r="BL1" s="368" t="s">
        <v>460</v>
      </c>
      <c r="BM1" s="368"/>
      <c r="BN1" s="368"/>
      <c r="BO1" s="368"/>
      <c r="BP1" s="369"/>
    </row>
    <row r="2" spans="1:79" s="267" customFormat="1" ht="18.75" x14ac:dyDescent="0.3">
      <c r="A2" s="266" t="s">
        <v>148</v>
      </c>
      <c r="B2" s="266"/>
      <c r="C2" s="266"/>
      <c r="D2" s="266"/>
      <c r="E2" s="266"/>
      <c r="F2" s="266"/>
      <c r="G2" s="266"/>
      <c r="H2" s="266"/>
      <c r="I2" s="266"/>
      <c r="J2" s="266"/>
      <c r="K2" s="266"/>
      <c r="L2" s="266"/>
      <c r="M2" s="266"/>
      <c r="O2" s="269"/>
      <c r="P2" s="269"/>
      <c r="Q2" s="269"/>
      <c r="U2" s="267" t="s">
        <v>140</v>
      </c>
      <c r="Z2" s="267" t="str">
        <f>Z4</f>
        <v>Évaluation de tous les critères - table détaillée</v>
      </c>
      <c r="AH2" s="268"/>
      <c r="AI2" s="268"/>
      <c r="AJ2" s="267" t="str">
        <f>AJ4</f>
        <v>Évaluation des critères obligatoires - table détaillée</v>
      </c>
      <c r="AR2" s="268"/>
      <c r="AS2" s="269"/>
      <c r="AT2" s="368" t="s">
        <v>459</v>
      </c>
      <c r="AU2" s="368"/>
      <c r="AV2" s="368"/>
      <c r="AW2" s="368"/>
      <c r="AX2" s="368"/>
      <c r="AY2" s="368"/>
      <c r="AZ2" s="368"/>
      <c r="BA2" s="368"/>
      <c r="BB2" s="368"/>
      <c r="BC2" s="368"/>
      <c r="BD2" s="368"/>
      <c r="BE2" s="368"/>
      <c r="BF2" s="368"/>
      <c r="BG2" s="368"/>
      <c r="BH2" s="368"/>
      <c r="BI2" s="368"/>
      <c r="BJ2" s="368"/>
      <c r="BK2" s="368"/>
      <c r="BO2" s="374" t="s">
        <v>459</v>
      </c>
      <c r="BP2" s="370"/>
      <c r="BQ2" s="367" t="s">
        <v>459</v>
      </c>
      <c r="BR2" s="383"/>
      <c r="BS2" s="384"/>
      <c r="BT2" s="384"/>
      <c r="BU2" s="373"/>
      <c r="BV2" s="367" t="s">
        <v>489</v>
      </c>
      <c r="BW2" s="384"/>
    </row>
    <row r="3" spans="1:79" ht="20.25" customHeight="1" x14ac:dyDescent="0.3">
      <c r="P3" s="269"/>
      <c r="AX3" s="379" t="s">
        <v>488</v>
      </c>
      <c r="AY3" s="377"/>
      <c r="AZ3" s="377"/>
      <c r="BA3" s="377"/>
      <c r="BB3" s="377"/>
      <c r="BC3" s="377"/>
      <c r="BD3" s="377"/>
      <c r="BE3" s="379" t="s">
        <v>129</v>
      </c>
      <c r="BF3" s="378"/>
      <c r="BG3" s="376"/>
      <c r="BH3" s="376"/>
      <c r="BI3" s="376"/>
      <c r="BJ3" s="376"/>
      <c r="BK3" s="376"/>
      <c r="BL3" s="361"/>
      <c r="BM3" s="248"/>
      <c r="BU3" s="260"/>
      <c r="BY3" s="267"/>
      <c r="BZ3" s="267"/>
      <c r="CA3" s="267"/>
    </row>
    <row r="4" spans="1:79" s="251" customFormat="1" ht="123.75" customHeight="1" x14ac:dyDescent="0.3">
      <c r="A4" s="251" t="s">
        <v>142</v>
      </c>
      <c r="B4" s="251" t="s">
        <v>402</v>
      </c>
      <c r="C4" s="251" t="s">
        <v>143</v>
      </c>
      <c r="D4" s="251" t="s">
        <v>144</v>
      </c>
      <c r="E4" s="251" t="s">
        <v>145</v>
      </c>
      <c r="F4" s="251" t="s">
        <v>146</v>
      </c>
      <c r="G4" s="251" t="s">
        <v>403</v>
      </c>
      <c r="H4" s="251" t="s">
        <v>404</v>
      </c>
      <c r="I4" s="251" t="s">
        <v>405</v>
      </c>
      <c r="J4" s="251" t="s">
        <v>102</v>
      </c>
      <c r="K4" s="251" t="s">
        <v>103</v>
      </c>
      <c r="L4" s="251" t="s">
        <v>104</v>
      </c>
      <c r="M4" s="251" t="s">
        <v>121</v>
      </c>
      <c r="O4" s="254" t="s">
        <v>467</v>
      </c>
      <c r="P4" s="254" t="s">
        <v>468</v>
      </c>
      <c r="Q4" s="254" t="s">
        <v>469</v>
      </c>
      <c r="U4" s="251" t="str">
        <f>'7 - Résultats'!C121</f>
        <v>Ensemble des critères</v>
      </c>
      <c r="V4" s="252">
        <f>'7 - Résultats'!N121</f>
        <v>0</v>
      </c>
      <c r="W4" s="251" t="str">
        <f>'7 - Résultats'!C129</f>
        <v>Critères obligatoires</v>
      </c>
      <c r="X4" s="252">
        <f>'7 - Résultats'!N129</f>
        <v>0</v>
      </c>
      <c r="Y4" s="252"/>
      <c r="Z4" s="658" t="str">
        <f>'7 - Résultats'!B284</f>
        <v>Évaluation de tous les critères - table détaillée</v>
      </c>
      <c r="AA4" s="658"/>
      <c r="AB4" s="251" t="str">
        <f>'7 - Résultats'!L287</f>
        <v>Nombre de critères</v>
      </c>
      <c r="AC4" s="251" t="str">
        <f>'7 - Résultats'!M288</f>
        <v>oui</v>
      </c>
      <c r="AD4" s="251" t="str">
        <f>'7 - Résultats'!N288</f>
        <v>non</v>
      </c>
      <c r="AE4" s="251" t="str">
        <f>'7 - Résultats'!O288</f>
        <v>partiel</v>
      </c>
      <c r="AF4" s="251" t="str">
        <f>'7 - Résultats'!P288</f>
        <v>non applicable</v>
      </c>
      <c r="AG4" s="251" t="str">
        <f>'7 - Résultats'!Q288</f>
        <v>non répondu</v>
      </c>
      <c r="AH4" s="253" t="str">
        <f>'7 - Résultats'!R287</f>
        <v>Évaluation</v>
      </c>
      <c r="AI4" s="253"/>
      <c r="AJ4" s="658" t="str">
        <f>'7 - Résultats'!B331</f>
        <v>Évaluation des critères obligatoires - table détaillée</v>
      </c>
      <c r="AK4" s="658"/>
      <c r="AL4" s="251" t="s">
        <v>385</v>
      </c>
      <c r="AM4" s="251" t="s">
        <v>123</v>
      </c>
      <c r="AN4" s="251" t="s">
        <v>124</v>
      </c>
      <c r="AO4" s="251" t="s">
        <v>125</v>
      </c>
      <c r="AP4" s="251" t="s">
        <v>126</v>
      </c>
      <c r="AQ4" s="251" t="s">
        <v>137</v>
      </c>
      <c r="AR4" s="253" t="s">
        <v>352</v>
      </c>
      <c r="AS4" s="254"/>
      <c r="AT4" s="254" t="str">
        <f>A4</f>
        <v>ES</v>
      </c>
      <c r="AU4" s="254" t="s">
        <v>486</v>
      </c>
      <c r="AV4" s="254" t="s">
        <v>140</v>
      </c>
      <c r="AW4" s="254" t="s">
        <v>458</v>
      </c>
      <c r="AX4" s="380" t="s">
        <v>472</v>
      </c>
      <c r="AY4" s="254" t="s">
        <v>473</v>
      </c>
      <c r="AZ4" s="254" t="s">
        <v>474</v>
      </c>
      <c r="BA4" s="254" t="s">
        <v>475</v>
      </c>
      <c r="BB4" s="254" t="s">
        <v>476</v>
      </c>
      <c r="BC4" s="254" t="s">
        <v>477</v>
      </c>
      <c r="BD4" s="254" t="s">
        <v>478</v>
      </c>
      <c r="BE4" s="380" t="s">
        <v>479</v>
      </c>
      <c r="BF4" s="254" t="s">
        <v>480</v>
      </c>
      <c r="BG4" s="254" t="s">
        <v>481</v>
      </c>
      <c r="BH4" s="254" t="s">
        <v>482</v>
      </c>
      <c r="BI4" s="254" t="s">
        <v>483</v>
      </c>
      <c r="BJ4" s="254" t="s">
        <v>484</v>
      </c>
      <c r="BK4" s="254" t="s">
        <v>485</v>
      </c>
      <c r="BL4" s="392" t="s">
        <v>416</v>
      </c>
      <c r="BM4" s="253" t="s">
        <v>471</v>
      </c>
      <c r="BN4" s="253" t="s">
        <v>415</v>
      </c>
      <c r="BO4" s="253" t="s">
        <v>466</v>
      </c>
      <c r="BP4" s="253" t="s">
        <v>417</v>
      </c>
      <c r="BQ4" s="385" t="str">
        <f>'4 - Politique'!B16</f>
        <v>Chapitre</v>
      </c>
      <c r="BR4" s="260" t="str">
        <f>'4 - Politique'!C16</f>
        <v>Thème</v>
      </c>
      <c r="BS4" s="260" t="str">
        <f>'4 - Politique'!D16</f>
        <v>N° de critère</v>
      </c>
      <c r="BT4" s="260" t="str">
        <f>'4 - Politique'!E16</f>
        <v>Source, 
si existante</v>
      </c>
      <c r="BU4" s="260" t="s">
        <v>280</v>
      </c>
      <c r="BV4" s="362" t="str">
        <f>'4 - Politique'!J16</f>
        <v>Réponse</v>
      </c>
      <c r="BW4" s="251" t="str">
        <f>'4 - Politique'!K16</f>
        <v>Commentaire</v>
      </c>
      <c r="BY4" s="267"/>
      <c r="BZ4" s="267"/>
      <c r="CA4" s="267"/>
    </row>
    <row r="5" spans="1:79" ht="13.5" customHeight="1" x14ac:dyDescent="0.3">
      <c r="A5" s="248">
        <f>'3 - Établissement'!$E$9</f>
        <v>0</v>
      </c>
      <c r="B5" s="248">
        <f>'3 - Établissement'!$E$10</f>
        <v>0</v>
      </c>
      <c r="C5" s="255">
        <f>'3 - Établissement'!$K$9</f>
        <v>0</v>
      </c>
      <c r="D5" s="248">
        <f>'3 - Établissement'!$C$32</f>
        <v>0</v>
      </c>
      <c r="E5" s="248">
        <f>'3 - Établissement'!C38</f>
        <v>0</v>
      </c>
      <c r="F5" s="248">
        <f>'3 - Établissement'!C44</f>
        <v>0</v>
      </c>
      <c r="G5" s="248">
        <f>'3 - Établissement'!C50</f>
        <v>0</v>
      </c>
      <c r="H5" s="248" t="str">
        <f>'7 - Résultats'!C78</f>
        <v>Le (date non précisée) (nom de la personne ayant renseigné l'audit non précisé)</v>
      </c>
      <c r="I5" s="248">
        <f>'3 - Établissement'!K14</f>
        <v>0</v>
      </c>
      <c r="J5" s="248" t="str">
        <f>'7 - Résultats'!C84</f>
        <v>Service non renseigné</v>
      </c>
      <c r="K5" s="248" t="str">
        <f>'7 - Résultats'!K84</f>
        <v>Service non renseigné</v>
      </c>
      <c r="L5" s="248" t="str">
        <f>'7 - Résultats'!C89</f>
        <v>Service non renseigné</v>
      </c>
      <c r="M5" s="248" t="str">
        <f>'7 - Résultats'!K89</f>
        <v>Service non renseigné</v>
      </c>
      <c r="O5" s="375" t="s">
        <v>102</v>
      </c>
      <c r="P5" s="250">
        <f>'3 - Établissement'!E21</f>
        <v>0</v>
      </c>
      <c r="Q5" s="250" t="str">
        <f>IF(P5=0,"à exclure, nom pas renseigné","à inclure, nom de service bien renseigné")</f>
        <v>à exclure, nom pas renseigné</v>
      </c>
      <c r="U5" s="256" t="str">
        <f>'7 - Résultats'!D122</f>
        <v>Politique</v>
      </c>
      <c r="V5" s="257">
        <f>'7 - Résultats'!N122</f>
        <v>0</v>
      </c>
      <c r="W5" s="256" t="str">
        <f>'7 - Résultats'!D130</f>
        <v>Politique</v>
      </c>
      <c r="X5" s="257">
        <f>'7 - Résultats'!N130</f>
        <v>0</v>
      </c>
      <c r="Y5" s="257"/>
      <c r="Z5" s="256" t="str">
        <f>'7 - Résultats'!B291</f>
        <v>Politique</v>
      </c>
      <c r="AA5" s="256" t="s">
        <v>406</v>
      </c>
      <c r="AB5" s="256">
        <f>'7 - Résultats'!L291</f>
        <v>31</v>
      </c>
      <c r="AC5" s="256">
        <f>'7 - Résultats'!M291</f>
        <v>0</v>
      </c>
      <c r="AD5" s="256">
        <f>'7 - Résultats'!N291</f>
        <v>0</v>
      </c>
      <c r="AE5" s="256">
        <f>'7 - Résultats'!O291</f>
        <v>0</v>
      </c>
      <c r="AF5" s="256">
        <f>'7 - Résultats'!P291</f>
        <v>0</v>
      </c>
      <c r="AG5" s="256">
        <f>'7 - Résultats'!Q291</f>
        <v>31</v>
      </c>
      <c r="AH5" s="258">
        <f>'7 - Résultats'!R291</f>
        <v>0</v>
      </c>
      <c r="AI5" s="258"/>
      <c r="AJ5" s="256" t="s">
        <v>10</v>
      </c>
      <c r="AK5" s="256" t="s">
        <v>406</v>
      </c>
      <c r="AL5" s="248">
        <f>'7 - Résultats'!L338</f>
        <v>19</v>
      </c>
      <c r="AM5" s="248">
        <f>'7 - Résultats'!M338</f>
        <v>0</v>
      </c>
      <c r="AN5" s="248">
        <f>'7 - Résultats'!N338</f>
        <v>0</v>
      </c>
      <c r="AO5" s="248">
        <f>'7 - Résultats'!O338</f>
        <v>0</v>
      </c>
      <c r="AP5" s="248">
        <f>'7 - Résultats'!P338</f>
        <v>0</v>
      </c>
      <c r="AQ5" s="248">
        <f>'7 - Résultats'!Q338</f>
        <v>19</v>
      </c>
      <c r="AR5" s="249">
        <f>'7 - Résultats'!R338</f>
        <v>0</v>
      </c>
      <c r="AT5" s="250">
        <f>$A$5</f>
        <v>0</v>
      </c>
      <c r="AU5" s="250">
        <f>4-COUNTIF(P5:P8,0)</f>
        <v>0</v>
      </c>
      <c r="AV5" s="249">
        <f>V4</f>
        <v>0</v>
      </c>
      <c r="AW5" s="249">
        <f>X4</f>
        <v>0</v>
      </c>
      <c r="AX5" s="250">
        <f>AB35</f>
        <v>49</v>
      </c>
      <c r="AY5" s="250">
        <f t="shared" ref="AY5:BD5" si="0">AC35</f>
        <v>0</v>
      </c>
      <c r="AZ5" s="250">
        <f t="shared" si="0"/>
        <v>0</v>
      </c>
      <c r="BA5" s="250">
        <f t="shared" si="0"/>
        <v>0</v>
      </c>
      <c r="BB5" s="250">
        <f t="shared" si="0"/>
        <v>0</v>
      </c>
      <c r="BC5" s="250">
        <f t="shared" si="0"/>
        <v>49</v>
      </c>
      <c r="BD5" s="381">
        <f t="shared" si="0"/>
        <v>0</v>
      </c>
      <c r="BE5" s="250">
        <f>AL35</f>
        <v>26</v>
      </c>
      <c r="BF5" s="250">
        <f t="shared" ref="BF5:BK5" si="1">AM35</f>
        <v>0</v>
      </c>
      <c r="BG5" s="250">
        <f t="shared" si="1"/>
        <v>0</v>
      </c>
      <c r="BH5" s="250">
        <f t="shared" si="1"/>
        <v>0</v>
      </c>
      <c r="BI5" s="250">
        <f t="shared" si="1"/>
        <v>0</v>
      </c>
      <c r="BJ5" s="250">
        <f t="shared" si="1"/>
        <v>26</v>
      </c>
      <c r="BK5" s="381">
        <f t="shared" si="1"/>
        <v>0</v>
      </c>
      <c r="BL5" s="250" t="s">
        <v>10</v>
      </c>
      <c r="BM5" s="250"/>
      <c r="BN5" s="259" t="s">
        <v>138</v>
      </c>
      <c r="BO5" s="259"/>
      <c r="BP5" s="259" t="str">
        <f>IF(COUNTIF(BS5,"*~*")&gt;0,"obligatoire","non-obligatoire")</f>
        <v>obligatoire</v>
      </c>
      <c r="BQ5" s="259" t="str">
        <f>'4 - Politique'!B19</f>
        <v>Politique des gaz médicaux et système documentaire</v>
      </c>
      <c r="BR5" s="259" t="str">
        <f>'4 - Politique'!C19</f>
        <v>Politique générale</v>
      </c>
      <c r="BS5" s="259" t="str">
        <f>'4 - Politique'!D19</f>
        <v>1*</v>
      </c>
      <c r="BT5" s="259" t="str">
        <f>'4 - Politique'!E19</f>
        <v>Arrêté du 6 avril 2011</v>
      </c>
      <c r="BU5" s="259" t="str">
        <f>'4 - Politique'!F19</f>
        <v>Il existe un document décrivant la politique qualité/sécurité/efficience des gaz à usage médical au sein de la structure</v>
      </c>
      <c r="BV5" s="363">
        <f>'4 - Politique'!J19</f>
        <v>0</v>
      </c>
      <c r="BW5" s="259">
        <f>'4 - Politique'!K19</f>
        <v>0</v>
      </c>
      <c r="BY5" s="267"/>
      <c r="BZ5" s="267"/>
      <c r="CA5" s="267"/>
    </row>
    <row r="6" spans="1:79" ht="13.5" customHeight="1" x14ac:dyDescent="0.3">
      <c r="A6" s="248">
        <f>'3 - Établissement'!$E$9</f>
        <v>0</v>
      </c>
      <c r="O6" s="375" t="s">
        <v>103</v>
      </c>
      <c r="P6" s="250">
        <f>'3 - Établissement'!K21</f>
        <v>0</v>
      </c>
      <c r="Q6" s="250" t="str">
        <f>IF(P6=0,"à exclure, nom pas renseigné","à inclure, nom de service bien renseigné")</f>
        <v>à exclure, nom pas renseigné</v>
      </c>
      <c r="U6" s="256" t="str">
        <f>'7 - Résultats'!D123</f>
        <v>PUI</v>
      </c>
      <c r="V6" s="257">
        <f>'7 - Résultats'!N123</f>
        <v>0</v>
      </c>
      <c r="W6" s="256" t="str">
        <f>'7 - Résultats'!D131</f>
        <v>PUI</v>
      </c>
      <c r="X6" s="257">
        <f>'7 - Résultats'!N131</f>
        <v>0</v>
      </c>
      <c r="Y6" s="257"/>
      <c r="Z6" s="256" t="str">
        <f>'7 - Résultats'!B292</f>
        <v xml:space="preserve">Politique </v>
      </c>
      <c r="AA6" s="256"/>
      <c r="AB6" s="256">
        <f>'7 - Résultats'!L292</f>
        <v>8</v>
      </c>
      <c r="AC6" s="256">
        <f>'7 - Résultats'!M292</f>
        <v>0</v>
      </c>
      <c r="AD6" s="256">
        <f>'7 - Résultats'!N292</f>
        <v>0</v>
      </c>
      <c r="AE6" s="256">
        <f>'7 - Résultats'!O292</f>
        <v>0</v>
      </c>
      <c r="AF6" s="256">
        <f>'7 - Résultats'!P292</f>
        <v>0</v>
      </c>
      <c r="AG6" s="256">
        <f>'7 - Résultats'!Q292</f>
        <v>8</v>
      </c>
      <c r="AH6" s="258">
        <f>'7 - Résultats'!R292</f>
        <v>0</v>
      </c>
      <c r="AI6" s="258"/>
      <c r="AJ6" s="256" t="s">
        <v>115</v>
      </c>
      <c r="AK6" s="256"/>
      <c r="AL6" s="248">
        <f>'7 - Résultats'!L339</f>
        <v>6</v>
      </c>
      <c r="AM6" s="248">
        <f>'7 - Résultats'!M339</f>
        <v>0</v>
      </c>
      <c r="AN6" s="248">
        <f>'7 - Résultats'!N339</f>
        <v>0</v>
      </c>
      <c r="AO6" s="248">
        <f>'7 - Résultats'!O339</f>
        <v>0</v>
      </c>
      <c r="AP6" s="248">
        <f>'7 - Résultats'!P339</f>
        <v>0</v>
      </c>
      <c r="AQ6" s="248">
        <f>'7 - Résultats'!Q339</f>
        <v>6</v>
      </c>
      <c r="AR6" s="249">
        <f>'7 - Résultats'!R339</f>
        <v>0</v>
      </c>
      <c r="AT6" s="250">
        <f t="shared" ref="AT6:AT69" si="2">$A$5</f>
        <v>0</v>
      </c>
      <c r="BL6" s="250" t="s">
        <v>10</v>
      </c>
      <c r="BM6" s="250"/>
      <c r="BN6" s="259" t="s">
        <v>138</v>
      </c>
      <c r="BO6" s="259"/>
      <c r="BP6" s="259" t="str">
        <f t="shared" ref="BP6:BP69" si="3">IF(COUNTIF(BS6,"*~*")&gt;0,"obligatoire","non-obligatoire")</f>
        <v>obligatoire</v>
      </c>
      <c r="BQ6" s="259">
        <f>'4 - Politique'!B20</f>
        <v>0</v>
      </c>
      <c r="BR6" s="259">
        <f>'4 - Politique'!C20</f>
        <v>0</v>
      </c>
      <c r="BS6" s="259" t="str">
        <f>'4 - Politique'!D20</f>
        <v>2*</v>
      </c>
      <c r="BT6" s="259" t="str">
        <f>'4 - Politique'!E20</f>
        <v>Arrêté du 6 avril 2011</v>
      </c>
      <c r="BU6" s="259" t="str">
        <f>'4 - Politique'!F20</f>
        <v>Il existe un programme d'actions qualité/sécurité/efficience qui intègre les actions, les pilotes, le calendrier et les modalités de suivi (indicateurs, audits, …)</v>
      </c>
      <c r="BV6" s="363">
        <f>'4 - Politique'!J20</f>
        <v>0</v>
      </c>
      <c r="BW6" s="259">
        <f>'4 - Politique'!K20</f>
        <v>0</v>
      </c>
      <c r="BY6" s="267"/>
      <c r="BZ6" s="267"/>
      <c r="CA6" s="267"/>
    </row>
    <row r="7" spans="1:79" ht="13.5" customHeight="1" x14ac:dyDescent="0.3">
      <c r="A7" s="248">
        <f>'3 - Établissement'!$E$9</f>
        <v>0</v>
      </c>
      <c r="C7" s="255"/>
      <c r="O7" s="375" t="s">
        <v>104</v>
      </c>
      <c r="P7" s="250">
        <f>'3 - Établissement'!E25</f>
        <v>0</v>
      </c>
      <c r="Q7" s="250" t="str">
        <f>IF(P7=0,"à exclure, nom pas renseigné","à inclure, nom de service bien renseigné")</f>
        <v>à exclure, nom pas renseigné</v>
      </c>
      <c r="U7" s="256" t="s">
        <v>102</v>
      </c>
      <c r="V7" s="257" t="str">
        <f>'7 - Résultats'!N124</f>
        <v/>
      </c>
      <c r="W7" s="256" t="s">
        <v>102</v>
      </c>
      <c r="X7" s="257" t="str">
        <f>'7 - Résultats'!N132</f>
        <v/>
      </c>
      <c r="Y7" s="257"/>
      <c r="Z7" s="256" t="str">
        <f>'7 - Résultats'!B293</f>
        <v>Gestion documentaire</v>
      </c>
      <c r="AA7" s="256"/>
      <c r="AB7" s="256">
        <f>'7 - Résultats'!L293</f>
        <v>7</v>
      </c>
      <c r="AC7" s="256">
        <f>'7 - Résultats'!M293</f>
        <v>0</v>
      </c>
      <c r="AD7" s="256">
        <f>'7 - Résultats'!N293</f>
        <v>0</v>
      </c>
      <c r="AE7" s="256">
        <f>'7 - Résultats'!O293</f>
        <v>0</v>
      </c>
      <c r="AF7" s="256">
        <f>'7 - Résultats'!P293</f>
        <v>0</v>
      </c>
      <c r="AG7" s="256">
        <f>'7 - Résultats'!Q293</f>
        <v>7</v>
      </c>
      <c r="AH7" s="258">
        <f>'7 - Résultats'!R293</f>
        <v>0</v>
      </c>
      <c r="AI7" s="258"/>
      <c r="AJ7" s="256" t="s">
        <v>22</v>
      </c>
      <c r="AK7" s="256"/>
      <c r="AL7" s="248">
        <f>'7 - Résultats'!L340</f>
        <v>4</v>
      </c>
      <c r="AM7" s="248">
        <f>'7 - Résultats'!M340</f>
        <v>0</v>
      </c>
      <c r="AN7" s="248">
        <f>'7 - Résultats'!N340</f>
        <v>0</v>
      </c>
      <c r="AO7" s="248">
        <f>'7 - Résultats'!O340</f>
        <v>0</v>
      </c>
      <c r="AP7" s="248">
        <f>'7 - Résultats'!P340</f>
        <v>0</v>
      </c>
      <c r="AQ7" s="248">
        <f>'7 - Résultats'!Q340</f>
        <v>4</v>
      </c>
      <c r="AR7" s="249">
        <f>'7 - Résultats'!R340</f>
        <v>0</v>
      </c>
      <c r="AT7" s="250">
        <f t="shared" si="2"/>
        <v>0</v>
      </c>
      <c r="BL7" s="250" t="s">
        <v>10</v>
      </c>
      <c r="BM7" s="250"/>
      <c r="BN7" s="259" t="s">
        <v>138</v>
      </c>
      <c r="BO7" s="259"/>
      <c r="BP7" s="259" t="str">
        <f t="shared" si="3"/>
        <v>obligatoire</v>
      </c>
      <c r="BQ7" s="259">
        <f>'4 - Politique'!B21</f>
        <v>0</v>
      </c>
      <c r="BR7" s="259">
        <f>'4 - Politique'!C21</f>
        <v>0</v>
      </c>
      <c r="BS7" s="259" t="str">
        <f>'4 - Politique'!D21</f>
        <v>3*</v>
      </c>
      <c r="BT7" s="259" t="str">
        <f>'4 - Politique'!E21</f>
        <v>Arrêté du 6 avril 2011</v>
      </c>
      <c r="BU7" s="259" t="str">
        <f>'4 - Politique'!F21</f>
        <v>Un plan de formation pluriannuel, pluriprofessionnel et pluridisciplinaire est défini sur le circuit et l'utilisation des gaz à usage médical</v>
      </c>
      <c r="BV7" s="363">
        <f>'4 - Politique'!J21</f>
        <v>0</v>
      </c>
      <c r="BW7" s="259">
        <f>'4 - Politique'!K21</f>
        <v>0</v>
      </c>
      <c r="BY7" s="267"/>
      <c r="BZ7" s="267"/>
      <c r="CA7" s="267"/>
    </row>
    <row r="8" spans="1:79" ht="13.5" customHeight="1" x14ac:dyDescent="0.3">
      <c r="A8" s="248">
        <f>'3 - Établissement'!$E$9</f>
        <v>0</v>
      </c>
      <c r="C8" s="255"/>
      <c r="O8" s="375" t="s">
        <v>121</v>
      </c>
      <c r="P8" s="250">
        <f>'3 - Établissement'!K25</f>
        <v>0</v>
      </c>
      <c r="Q8" s="250" t="str">
        <f>IF(P8=0,"à exclure, nom pas renseigné","à inclure, nom de service bien renseigné")</f>
        <v>à exclure, nom pas renseigné</v>
      </c>
      <c r="U8" s="256" t="s">
        <v>103</v>
      </c>
      <c r="V8" s="257" t="str">
        <f>'7 - Résultats'!N125</f>
        <v/>
      </c>
      <c r="W8" s="256" t="s">
        <v>103</v>
      </c>
      <c r="X8" s="257" t="str">
        <f>'7 - Résultats'!N133</f>
        <v/>
      </c>
      <c r="Y8" s="257"/>
      <c r="Z8" s="256" t="str">
        <f>'7 - Résultats'!B294</f>
        <v>Formation</v>
      </c>
      <c r="AA8" s="256"/>
      <c r="AB8" s="256">
        <f>'7 - Résultats'!L294</f>
        <v>5</v>
      </c>
      <c r="AC8" s="256">
        <f>'7 - Résultats'!M294</f>
        <v>0</v>
      </c>
      <c r="AD8" s="256">
        <f>'7 - Résultats'!N294</f>
        <v>0</v>
      </c>
      <c r="AE8" s="256">
        <f>'7 - Résultats'!O294</f>
        <v>0</v>
      </c>
      <c r="AF8" s="256">
        <f>'7 - Résultats'!P294</f>
        <v>0</v>
      </c>
      <c r="AG8" s="256">
        <f>'7 - Résultats'!Q294</f>
        <v>5</v>
      </c>
      <c r="AH8" s="258">
        <f>'7 - Résultats'!R294</f>
        <v>0</v>
      </c>
      <c r="AI8" s="258"/>
      <c r="AJ8" s="256" t="s">
        <v>23</v>
      </c>
      <c r="AK8" s="256"/>
      <c r="AL8" s="248">
        <f>'7 - Résultats'!L341</f>
        <v>3</v>
      </c>
      <c r="AM8" s="248">
        <f>'7 - Résultats'!M341</f>
        <v>0</v>
      </c>
      <c r="AN8" s="248">
        <f>'7 - Résultats'!N341</f>
        <v>0</v>
      </c>
      <c r="AO8" s="248">
        <f>'7 - Résultats'!O341</f>
        <v>0</v>
      </c>
      <c r="AP8" s="248">
        <f>'7 - Résultats'!P341</f>
        <v>0</v>
      </c>
      <c r="AQ8" s="248">
        <f>'7 - Résultats'!Q341</f>
        <v>3</v>
      </c>
      <c r="AR8" s="249">
        <f>'7 - Résultats'!R341</f>
        <v>0</v>
      </c>
      <c r="AT8" s="250">
        <f t="shared" si="2"/>
        <v>0</v>
      </c>
      <c r="BL8" s="250" t="s">
        <v>10</v>
      </c>
      <c r="BM8" s="250"/>
      <c r="BN8" s="259" t="s">
        <v>138</v>
      </c>
      <c r="BO8" s="259"/>
      <c r="BP8" s="259" t="str">
        <f t="shared" si="3"/>
        <v>obligatoire</v>
      </c>
      <c r="BQ8" s="259">
        <f>'4 - Politique'!B22</f>
        <v>0</v>
      </c>
      <c r="BR8" s="259">
        <f>'4 - Politique'!C22</f>
        <v>0</v>
      </c>
      <c r="BS8" s="259" t="str">
        <f>'4 - Politique'!D22</f>
        <v>4*</v>
      </c>
      <c r="BT8" s="259" t="str">
        <f>'4 - Politique'!E22</f>
        <v>Circulaire DGS/3A/667 bis du 10 octobre 1985</v>
      </c>
      <c r="BU8" s="259" t="str">
        <f>'4 - Politique'!F22</f>
        <v>Il existe une commission des gaz dans l'ES et elle se réunit régulièrement</v>
      </c>
      <c r="BV8" s="363">
        <f>'4 - Politique'!J22</f>
        <v>0</v>
      </c>
      <c r="BW8" s="259">
        <f>'4 - Politique'!K22</f>
        <v>0</v>
      </c>
      <c r="BY8" s="267"/>
      <c r="BZ8" s="267"/>
      <c r="CA8" s="267"/>
    </row>
    <row r="9" spans="1:79" ht="13.5" customHeight="1" x14ac:dyDescent="0.3">
      <c r="A9" s="248">
        <f>'3 - Établissement'!$E$9</f>
        <v>0</v>
      </c>
      <c r="C9" s="255"/>
      <c r="O9" s="248"/>
      <c r="U9" s="256" t="s">
        <v>104</v>
      </c>
      <c r="V9" s="257" t="str">
        <f>'7 - Résultats'!N126</f>
        <v/>
      </c>
      <c r="W9" s="256" t="s">
        <v>104</v>
      </c>
      <c r="X9" s="257" t="str">
        <f>'7 - Résultats'!N134</f>
        <v/>
      </c>
      <c r="Y9" s="257"/>
      <c r="Z9" s="256" t="str">
        <f>'7 - Résultats'!B295</f>
        <v>Autoévaluation</v>
      </c>
      <c r="AA9" s="256"/>
      <c r="AB9" s="256">
        <f>'7 - Résultats'!L295</f>
        <v>1</v>
      </c>
      <c r="AC9" s="256">
        <f>'7 - Résultats'!M295</f>
        <v>0</v>
      </c>
      <c r="AD9" s="256">
        <f>'7 - Résultats'!N295</f>
        <v>0</v>
      </c>
      <c r="AE9" s="256">
        <f>'7 - Résultats'!O295</f>
        <v>0</v>
      </c>
      <c r="AF9" s="256">
        <f>'7 - Résultats'!P295</f>
        <v>0</v>
      </c>
      <c r="AG9" s="256">
        <f>'7 - Résultats'!Q295</f>
        <v>1</v>
      </c>
      <c r="AH9" s="258">
        <f>'7 - Résultats'!R295</f>
        <v>0</v>
      </c>
      <c r="AI9" s="258"/>
      <c r="AJ9" s="256" t="s">
        <v>116</v>
      </c>
      <c r="AK9" s="256"/>
      <c r="AL9" s="248">
        <f>'7 - Résultats'!L342</f>
        <v>0</v>
      </c>
      <c r="AM9" s="248">
        <f>'7 - Résultats'!M342</f>
        <v>0</v>
      </c>
      <c r="AN9" s="248">
        <f>'7 - Résultats'!N342</f>
        <v>0</v>
      </c>
      <c r="AO9" s="248">
        <f>'7 - Résultats'!O342</f>
        <v>0</v>
      </c>
      <c r="AP9" s="248">
        <f>'7 - Résultats'!P342</f>
        <v>0</v>
      </c>
      <c r="AQ9" s="248">
        <f>'7 - Résultats'!Q342</f>
        <v>0</v>
      </c>
      <c r="AR9" s="249" t="str">
        <f>'7 - Résultats'!R342</f>
        <v>NC</v>
      </c>
      <c r="AT9" s="250">
        <f t="shared" si="2"/>
        <v>0</v>
      </c>
      <c r="BL9" s="250" t="s">
        <v>10</v>
      </c>
      <c r="BM9" s="250"/>
      <c r="BN9" s="259" t="s">
        <v>138</v>
      </c>
      <c r="BO9" s="259"/>
      <c r="BP9" s="259" t="str">
        <f t="shared" si="3"/>
        <v>non-obligatoire</v>
      </c>
      <c r="BQ9" s="259">
        <f>'4 - Politique'!B23</f>
        <v>0</v>
      </c>
      <c r="BR9" s="259">
        <f>'4 - Politique'!C23</f>
        <v>0</v>
      </c>
      <c r="BS9" s="259">
        <f>'4 - Politique'!D23</f>
        <v>5</v>
      </c>
      <c r="BT9" s="259">
        <f>'4 - Politique'!E23</f>
        <v>0</v>
      </c>
      <c r="BU9" s="259" t="str">
        <f>'4 - Politique'!F23</f>
        <v>Il y a un pharmacien référent des fluides médicaux dans l'établissement et il est connu de tous les intervenants concernés (utilisateurs, soignants, directeurs, services techniques,…)</v>
      </c>
      <c r="BV9" s="363">
        <f>'4 - Politique'!J23</f>
        <v>0</v>
      </c>
      <c r="BW9" s="259">
        <f>'4 - Politique'!K23</f>
        <v>0</v>
      </c>
      <c r="BY9" s="267"/>
      <c r="BZ9" s="267"/>
      <c r="CA9" s="267"/>
    </row>
    <row r="10" spans="1:79" ht="13.5" customHeight="1" x14ac:dyDescent="0.3">
      <c r="A10" s="248">
        <f>'3 - Établissement'!$E$9</f>
        <v>0</v>
      </c>
      <c r="C10" s="255"/>
      <c r="O10" s="248"/>
      <c r="U10" s="256" t="s">
        <v>121</v>
      </c>
      <c r="V10" s="257" t="str">
        <f>'7 - Résultats'!N127</f>
        <v/>
      </c>
      <c r="W10" s="256" t="s">
        <v>121</v>
      </c>
      <c r="X10" s="257" t="str">
        <f>'7 - Résultats'!N135</f>
        <v/>
      </c>
      <c r="Y10" s="257"/>
      <c r="Z10" s="256" t="str">
        <f>'7 - Résultats'!B296</f>
        <v>Gestion des risques</v>
      </c>
      <c r="AA10" s="256"/>
      <c r="AB10" s="256">
        <f>'7 - Résultats'!L296</f>
        <v>6</v>
      </c>
      <c r="AC10" s="256">
        <f>'7 - Résultats'!M296</f>
        <v>0</v>
      </c>
      <c r="AD10" s="256">
        <f>'7 - Résultats'!N296</f>
        <v>0</v>
      </c>
      <c r="AE10" s="256">
        <f>'7 - Résultats'!O296</f>
        <v>0</v>
      </c>
      <c r="AF10" s="256">
        <f>'7 - Résultats'!P296</f>
        <v>0</v>
      </c>
      <c r="AG10" s="256">
        <f>'7 - Résultats'!Q296</f>
        <v>6</v>
      </c>
      <c r="AH10" s="258">
        <f>'7 - Résultats'!R296</f>
        <v>0</v>
      </c>
      <c r="AI10" s="258"/>
      <c r="AJ10" s="256" t="s">
        <v>40</v>
      </c>
      <c r="AK10" s="256"/>
      <c r="AL10" s="248">
        <f>'7 - Résultats'!L343</f>
        <v>4</v>
      </c>
      <c r="AM10" s="248">
        <f>'7 - Résultats'!M343</f>
        <v>0</v>
      </c>
      <c r="AN10" s="248">
        <f>'7 - Résultats'!N343</f>
        <v>0</v>
      </c>
      <c r="AO10" s="248">
        <f>'7 - Résultats'!O343</f>
        <v>0</v>
      </c>
      <c r="AP10" s="248">
        <f>'7 - Résultats'!P343</f>
        <v>0</v>
      </c>
      <c r="AQ10" s="248">
        <f>'7 - Résultats'!Q343</f>
        <v>4</v>
      </c>
      <c r="AR10" s="249">
        <f>'7 - Résultats'!R343</f>
        <v>0</v>
      </c>
      <c r="AT10" s="250">
        <f t="shared" si="2"/>
        <v>0</v>
      </c>
      <c r="BL10" s="250" t="s">
        <v>10</v>
      </c>
      <c r="BM10" s="250"/>
      <c r="BN10" s="259" t="s">
        <v>138</v>
      </c>
      <c r="BO10" s="259"/>
      <c r="BP10" s="259" t="str">
        <f t="shared" si="3"/>
        <v>non-obligatoire</v>
      </c>
      <c r="BQ10" s="259">
        <f>'4 - Politique'!B24</f>
        <v>0</v>
      </c>
      <c r="BR10" s="259">
        <f>'4 - Politique'!C24</f>
        <v>0</v>
      </c>
      <c r="BS10" s="259">
        <f>'4 - Politique'!D24</f>
        <v>6</v>
      </c>
      <c r="BT10" s="259" t="str">
        <f>'4 - Politique'!E24</f>
        <v>Société Française d'Anesthésie Réanimation</v>
      </c>
      <c r="BU10" s="259" t="str">
        <f>'4 - Politique'!F24</f>
        <v xml:space="preserve">Les réseaux de protoxyde d'azote (N2O) ont été arrêtés </v>
      </c>
      <c r="BV10" s="363">
        <f>'4 - Politique'!J24</f>
        <v>0</v>
      </c>
      <c r="BW10" s="259">
        <f>'4 - Politique'!K24</f>
        <v>0</v>
      </c>
      <c r="BY10" s="267"/>
      <c r="BZ10" s="267"/>
      <c r="CA10" s="267"/>
    </row>
    <row r="11" spans="1:79" ht="13.5" customHeight="1" x14ac:dyDescent="0.3">
      <c r="A11" s="248">
        <f>'3 - Établissement'!$E$9</f>
        <v>0</v>
      </c>
      <c r="C11" s="255"/>
      <c r="O11" s="248"/>
      <c r="U11" s="256"/>
      <c r="V11" s="257"/>
      <c r="W11" s="256"/>
      <c r="X11" s="256"/>
      <c r="Y11" s="256"/>
      <c r="Z11" s="256" t="str">
        <f>'7 - Résultats'!B297</f>
        <v>Prescription</v>
      </c>
      <c r="AA11" s="256"/>
      <c r="AB11" s="256">
        <f>'7 - Résultats'!L297</f>
        <v>4</v>
      </c>
      <c r="AC11" s="256">
        <f>'7 - Résultats'!M297</f>
        <v>0</v>
      </c>
      <c r="AD11" s="256">
        <f>'7 - Résultats'!N297</f>
        <v>0</v>
      </c>
      <c r="AE11" s="256">
        <f>'7 - Résultats'!O297</f>
        <v>0</v>
      </c>
      <c r="AF11" s="256">
        <f>'7 - Résultats'!P297</f>
        <v>0</v>
      </c>
      <c r="AG11" s="256">
        <f>'7 - Résultats'!Q297</f>
        <v>4</v>
      </c>
      <c r="AH11" s="258">
        <f>'7 - Résultats'!R297</f>
        <v>0</v>
      </c>
      <c r="AI11" s="258"/>
      <c r="AJ11" s="256" t="s">
        <v>41</v>
      </c>
      <c r="AK11" s="256"/>
      <c r="AL11" s="248">
        <f>'7 - Résultats'!L344</f>
        <v>2</v>
      </c>
      <c r="AM11" s="248">
        <f>'7 - Résultats'!M344</f>
        <v>0</v>
      </c>
      <c r="AN11" s="248">
        <f>'7 - Résultats'!N344</f>
        <v>0</v>
      </c>
      <c r="AO11" s="248">
        <f>'7 - Résultats'!O344</f>
        <v>0</v>
      </c>
      <c r="AP11" s="248">
        <f>'7 - Résultats'!P344</f>
        <v>0</v>
      </c>
      <c r="AQ11" s="248">
        <f>'7 - Résultats'!Q344</f>
        <v>2</v>
      </c>
      <c r="AR11" s="249">
        <f>'7 - Résultats'!R344</f>
        <v>0</v>
      </c>
      <c r="AT11" s="250">
        <f t="shared" si="2"/>
        <v>0</v>
      </c>
      <c r="BL11" s="250" t="s">
        <v>10</v>
      </c>
      <c r="BM11" s="250"/>
      <c r="BN11" s="259" t="s">
        <v>138</v>
      </c>
      <c r="BO11" s="259"/>
      <c r="BP11" s="259" t="str">
        <f t="shared" si="3"/>
        <v>obligatoire</v>
      </c>
      <c r="BQ11" s="259">
        <f>'4 - Politique'!B25</f>
        <v>0</v>
      </c>
      <c r="BR11" s="259">
        <f>'4 - Politique'!C25</f>
        <v>0</v>
      </c>
      <c r="BS11" s="259" t="str">
        <f>'4 - Politique'!D25</f>
        <v>7*</v>
      </c>
      <c r="BT11" s="259" t="str">
        <f>'4 - Politique'!E25</f>
        <v>Article L3131-11 du CSP</v>
      </c>
      <c r="BU11" s="259" t="str">
        <f>'4 - Politique'!F25</f>
        <v>Des modalités d'organisation spécifiques sont prévues en cas de situations exceptionnelles (commandes des services de soins, PUI, …)</v>
      </c>
      <c r="BV11" s="363">
        <f>'4 - Politique'!J25</f>
        <v>0</v>
      </c>
      <c r="BW11" s="259">
        <f>'4 - Politique'!K25</f>
        <v>0</v>
      </c>
      <c r="BY11" s="267"/>
      <c r="BZ11" s="267"/>
      <c r="CA11" s="267"/>
    </row>
    <row r="12" spans="1:79" ht="13.5" customHeight="1" x14ac:dyDescent="0.3">
      <c r="A12" s="248">
        <f>'3 - Établissement'!$E$9</f>
        <v>0</v>
      </c>
      <c r="C12" s="255"/>
      <c r="U12" s="256"/>
      <c r="V12" s="257"/>
      <c r="W12" s="256"/>
      <c r="X12" s="256"/>
      <c r="Y12" s="256"/>
      <c r="Z12" s="256"/>
      <c r="AA12" s="256"/>
      <c r="AB12" s="256"/>
      <c r="AC12" s="256"/>
      <c r="AD12" s="256"/>
      <c r="AE12" s="256"/>
      <c r="AF12" s="256"/>
      <c r="AG12" s="256"/>
      <c r="AH12" s="258"/>
      <c r="AI12" s="258"/>
      <c r="AJ12" s="256"/>
      <c r="AK12" s="256"/>
      <c r="AT12" s="250">
        <f t="shared" si="2"/>
        <v>0</v>
      </c>
      <c r="BL12" s="250" t="s">
        <v>10</v>
      </c>
      <c r="BM12" s="250"/>
      <c r="BN12" s="259" t="s">
        <v>138</v>
      </c>
      <c r="BO12" s="259"/>
      <c r="BP12" s="259" t="str">
        <f t="shared" si="3"/>
        <v>obligatoire</v>
      </c>
      <c r="BQ12" s="259">
        <f>'4 - Politique'!B26</f>
        <v>0</v>
      </c>
      <c r="BR12" s="259">
        <f>'4 - Politique'!C26</f>
        <v>0</v>
      </c>
      <c r="BS12" s="259" t="str">
        <f>'4 - Politique'!D26</f>
        <v>8*</v>
      </c>
      <c r="BT12" s="259" t="str">
        <f>'4 - Politique'!E26</f>
        <v>Article L3131-7 du CSP</v>
      </c>
      <c r="BU12" s="259" t="str">
        <f>'4 - Politique'!F26</f>
        <v>L'établissement dispose d'un Plan de Continuité et de Reprise d'Activité (PCRA)</v>
      </c>
      <c r="BV12" s="363">
        <f>'4 - Politique'!J26</f>
        <v>0</v>
      </c>
      <c r="BW12" s="259">
        <f>'4 - Politique'!K26</f>
        <v>0</v>
      </c>
      <c r="BY12" s="267"/>
      <c r="BZ12" s="267"/>
      <c r="CA12" s="267"/>
    </row>
    <row r="13" spans="1:79" ht="13.5" customHeight="1" x14ac:dyDescent="0.3">
      <c r="A13" s="248">
        <f>'3 - Établissement'!$E$9</f>
        <v>0</v>
      </c>
      <c r="C13" s="255"/>
      <c r="U13" s="256"/>
      <c r="V13" s="257"/>
      <c r="W13" s="256"/>
      <c r="X13" s="256"/>
      <c r="Y13" s="256"/>
      <c r="Z13" s="256" t="str">
        <f>'7 - Résultats'!B299</f>
        <v>PUI et autre local</v>
      </c>
      <c r="AA13" s="256" t="s">
        <v>406</v>
      </c>
      <c r="AB13" s="256">
        <f>'7 - Résultats'!L299</f>
        <v>18</v>
      </c>
      <c r="AC13" s="256">
        <f>'7 - Résultats'!M299</f>
        <v>0</v>
      </c>
      <c r="AD13" s="256">
        <f>'7 - Résultats'!N299</f>
        <v>0</v>
      </c>
      <c r="AE13" s="256">
        <f>'7 - Résultats'!O299</f>
        <v>0</v>
      </c>
      <c r="AF13" s="256">
        <f>'7 - Résultats'!P299</f>
        <v>0</v>
      </c>
      <c r="AG13" s="256">
        <f>'7 - Résultats'!Q299</f>
        <v>18</v>
      </c>
      <c r="AH13" s="258">
        <f>'7 - Résultats'!R299</f>
        <v>0</v>
      </c>
      <c r="AI13" s="258"/>
      <c r="AJ13" s="256" t="s">
        <v>107</v>
      </c>
      <c r="AK13" s="256" t="s">
        <v>406</v>
      </c>
      <c r="AL13" s="248">
        <f>'7 - Résultats'!L346</f>
        <v>7</v>
      </c>
      <c r="AM13" s="248">
        <f>'7 - Résultats'!M346</f>
        <v>0</v>
      </c>
      <c r="AN13" s="248">
        <f>'7 - Résultats'!N346</f>
        <v>0</v>
      </c>
      <c r="AO13" s="248">
        <f>'7 - Résultats'!O346</f>
        <v>0</v>
      </c>
      <c r="AP13" s="248">
        <f>'7 - Résultats'!P346</f>
        <v>0</v>
      </c>
      <c r="AQ13" s="248">
        <f>'7 - Résultats'!Q346</f>
        <v>7</v>
      </c>
      <c r="AR13" s="249">
        <f>'7 - Résultats'!R346</f>
        <v>0</v>
      </c>
      <c r="AT13" s="250">
        <f t="shared" si="2"/>
        <v>0</v>
      </c>
      <c r="BL13" s="250" t="s">
        <v>10</v>
      </c>
      <c r="BM13" s="250"/>
      <c r="BN13" s="259"/>
      <c r="BO13" s="259"/>
      <c r="BP13" s="259" t="str">
        <f t="shared" si="3"/>
        <v>non-obligatoire</v>
      </c>
      <c r="BQ13" s="259">
        <f>'4 - Politique'!B27</f>
        <v>0</v>
      </c>
      <c r="BR13" s="259" t="str">
        <f>'4 - Politique'!C27</f>
        <v>Thématique : Gestion documentaire</v>
      </c>
      <c r="BS13" s="259">
        <f>'4 - Politique'!D27</f>
        <v>0</v>
      </c>
      <c r="BT13" s="259">
        <f>'4 - Politique'!E27</f>
        <v>0</v>
      </c>
      <c r="BU13" s="259">
        <f>'4 - Politique'!F27</f>
        <v>0</v>
      </c>
      <c r="BV13" s="363">
        <f>'4 - Politique'!J27</f>
        <v>0</v>
      </c>
      <c r="BW13" s="259">
        <f>'4 - Politique'!K27</f>
        <v>0</v>
      </c>
      <c r="BY13" s="267"/>
      <c r="BZ13" s="267"/>
      <c r="CA13" s="267"/>
    </row>
    <row r="14" spans="1:79" ht="13.5" customHeight="1" x14ac:dyDescent="0.3">
      <c r="A14" s="248">
        <f>'3 - Établissement'!$E$9</f>
        <v>0</v>
      </c>
      <c r="C14" s="255"/>
      <c r="U14" s="256"/>
      <c r="V14" s="257"/>
      <c r="W14" s="256"/>
      <c r="X14" s="256"/>
      <c r="Y14" s="256"/>
      <c r="Z14" s="256" t="str">
        <f>'7 - Résultats'!B300</f>
        <v>Stockage</v>
      </c>
      <c r="AA14" s="256"/>
      <c r="AB14" s="256">
        <f>'7 - Résultats'!L300</f>
        <v>12</v>
      </c>
      <c r="AC14" s="256">
        <f>'7 - Résultats'!M300</f>
        <v>0</v>
      </c>
      <c r="AD14" s="256">
        <f>'7 - Résultats'!N300</f>
        <v>0</v>
      </c>
      <c r="AE14" s="256">
        <f>'7 - Résultats'!O300</f>
        <v>0</v>
      </c>
      <c r="AF14" s="256">
        <f>'7 - Résultats'!P300</f>
        <v>0</v>
      </c>
      <c r="AG14" s="256">
        <f>'7 - Résultats'!Q300</f>
        <v>12</v>
      </c>
      <c r="AH14" s="258">
        <f>'7 - Résultats'!R300</f>
        <v>0</v>
      </c>
      <c r="AI14" s="258"/>
      <c r="AJ14" s="256" t="s">
        <v>3</v>
      </c>
      <c r="AK14" s="256"/>
      <c r="AL14" s="248">
        <f>'7 - Résultats'!L347</f>
        <v>6</v>
      </c>
      <c r="AM14" s="248">
        <f>'7 - Résultats'!M347</f>
        <v>0</v>
      </c>
      <c r="AN14" s="248">
        <f>'7 - Résultats'!N347</f>
        <v>0</v>
      </c>
      <c r="AO14" s="248">
        <f>'7 - Résultats'!O347</f>
        <v>0</v>
      </c>
      <c r="AP14" s="248">
        <f>'7 - Résultats'!P347</f>
        <v>0</v>
      </c>
      <c r="AQ14" s="248">
        <f>'7 - Résultats'!Q347</f>
        <v>6</v>
      </c>
      <c r="AR14" s="249">
        <f>'7 - Résultats'!R347</f>
        <v>0</v>
      </c>
      <c r="AT14" s="250">
        <f t="shared" si="2"/>
        <v>0</v>
      </c>
      <c r="BL14" s="250" t="s">
        <v>10</v>
      </c>
      <c r="BM14" s="250"/>
      <c r="BN14" s="259" t="s">
        <v>22</v>
      </c>
      <c r="BO14" s="259"/>
      <c r="BP14" s="259" t="str">
        <f t="shared" si="3"/>
        <v>obligatoire</v>
      </c>
      <c r="BQ14" s="259">
        <f>'4 - Politique'!B28</f>
        <v>0</v>
      </c>
      <c r="BR14" s="259" t="str">
        <f>'4 - Politique'!C28</f>
        <v>Gestion documentaire</v>
      </c>
      <c r="BS14" s="259" t="str">
        <f>'4 - Politique'!D28</f>
        <v>9*</v>
      </c>
      <c r="BT14" s="259" t="str">
        <f>'4 - Politique'!E28</f>
        <v>Arrêté du 6 avril 2011</v>
      </c>
      <c r="BU14" s="259" t="str">
        <f>'4 - Politique'!F28</f>
        <v>Il existe un manuel qualité général de la prise en charge médicamenteuse, qui intègre les éléments en lien avec les gaz à usage médical ou un manuel qualité spécifique intégrant des documents décrivant l'approvisionnement, la gestion, les règles d'utilisation (…) des gaz à usage médical</v>
      </c>
      <c r="BV14" s="363">
        <f>'4 - Politique'!J28</f>
        <v>0</v>
      </c>
      <c r="BW14" s="259">
        <f>'4 - Politique'!K28</f>
        <v>0</v>
      </c>
      <c r="BY14" s="267"/>
      <c r="BZ14" s="267"/>
      <c r="CA14" s="267"/>
    </row>
    <row r="15" spans="1:79" ht="13.5" customHeight="1" x14ac:dyDescent="0.3">
      <c r="A15" s="248">
        <f>'3 - Établissement'!$E$9</f>
        <v>0</v>
      </c>
      <c r="C15" s="255"/>
      <c r="U15" s="256"/>
      <c r="V15" s="257"/>
      <c r="W15" s="256"/>
      <c r="X15" s="256"/>
      <c r="Y15" s="256"/>
      <c r="Z15" s="256" t="str">
        <f>'7 - Résultats'!B301</f>
        <v>Installation de gaz</v>
      </c>
      <c r="AA15" s="256"/>
      <c r="AB15" s="256">
        <f>'7 - Résultats'!L301</f>
        <v>6</v>
      </c>
      <c r="AC15" s="256">
        <f>'7 - Résultats'!M301</f>
        <v>0</v>
      </c>
      <c r="AD15" s="256">
        <f>'7 - Résultats'!N301</f>
        <v>0</v>
      </c>
      <c r="AE15" s="256">
        <f>'7 - Résultats'!O301</f>
        <v>0</v>
      </c>
      <c r="AF15" s="256">
        <f>'7 - Résultats'!P301</f>
        <v>0</v>
      </c>
      <c r="AG15" s="256">
        <f>'7 - Résultats'!Q301</f>
        <v>6</v>
      </c>
      <c r="AH15" s="258">
        <f>'7 - Résultats'!R301</f>
        <v>0</v>
      </c>
      <c r="AI15" s="258"/>
      <c r="AJ15" s="256" t="s">
        <v>62</v>
      </c>
      <c r="AK15" s="256"/>
      <c r="AL15" s="248">
        <f>'7 - Résultats'!L348</f>
        <v>1</v>
      </c>
      <c r="AM15" s="248">
        <f>'7 - Résultats'!M348</f>
        <v>0</v>
      </c>
      <c r="AN15" s="248">
        <f>'7 - Résultats'!N348</f>
        <v>0</v>
      </c>
      <c r="AO15" s="248">
        <f>'7 - Résultats'!O348</f>
        <v>0</v>
      </c>
      <c r="AP15" s="248">
        <f>'7 - Résultats'!P348</f>
        <v>0</v>
      </c>
      <c r="AQ15" s="248">
        <f>'7 - Résultats'!Q348</f>
        <v>1</v>
      </c>
      <c r="AR15" s="249">
        <f>'7 - Résultats'!R348</f>
        <v>0</v>
      </c>
      <c r="AT15" s="250">
        <f t="shared" si="2"/>
        <v>0</v>
      </c>
      <c r="BL15" s="250" t="s">
        <v>10</v>
      </c>
      <c r="BM15" s="250"/>
      <c r="BN15" s="259" t="s">
        <v>22</v>
      </c>
      <c r="BO15" s="259"/>
      <c r="BP15" s="259" t="str">
        <f t="shared" si="3"/>
        <v>obligatoire</v>
      </c>
      <c r="BQ15" s="259">
        <f>'4 - Politique'!B29</f>
        <v>0</v>
      </c>
      <c r="BR15" s="259">
        <f>'4 - Politique'!C29</f>
        <v>0</v>
      </c>
      <c r="BS15" s="259" t="str">
        <f>'4 - Politique'!D29</f>
        <v>10*</v>
      </c>
      <c r="BT15" s="259" t="str">
        <f>'4 - Politique'!E29</f>
        <v>Arrêté du 6 avril 2011</v>
      </c>
      <c r="BU15" s="259" t="str">
        <f>'4 - Politique'!F29</f>
        <v>Il existe une procédure générale décrivant le circuit des gaz à usage médical et les responsabilités des différents acteurs participant à la gestion du circuit des gaz à usage médical</v>
      </c>
      <c r="BV15" s="363">
        <f>'4 - Politique'!J29</f>
        <v>0</v>
      </c>
      <c r="BW15" s="259">
        <f>'4 - Politique'!K29</f>
        <v>0</v>
      </c>
      <c r="BY15" s="267"/>
      <c r="BZ15" s="267"/>
      <c r="CA15" s="267"/>
    </row>
    <row r="16" spans="1:79" ht="13.5" customHeight="1" x14ac:dyDescent="0.3">
      <c r="A16" s="248">
        <f>'3 - Établissement'!$E$9</f>
        <v>0</v>
      </c>
      <c r="C16" s="255"/>
      <c r="U16" s="256"/>
      <c r="V16" s="257"/>
      <c r="W16" s="256"/>
      <c r="X16" s="256"/>
      <c r="Y16" s="256"/>
      <c r="Z16" s="256"/>
      <c r="AA16" s="256"/>
      <c r="AB16" s="256"/>
      <c r="AC16" s="256"/>
      <c r="AD16" s="256"/>
      <c r="AE16" s="256"/>
      <c r="AF16" s="256"/>
      <c r="AG16" s="256"/>
      <c r="AH16" s="258"/>
      <c r="AI16" s="258"/>
      <c r="AJ16" s="256"/>
      <c r="AK16" s="256"/>
      <c r="AT16" s="250">
        <f t="shared" si="2"/>
        <v>0</v>
      </c>
      <c r="BL16" s="250" t="s">
        <v>10</v>
      </c>
      <c r="BM16" s="250"/>
      <c r="BN16" s="259" t="s">
        <v>22</v>
      </c>
      <c r="BO16" s="259"/>
      <c r="BP16" s="259" t="str">
        <f t="shared" si="3"/>
        <v>obligatoire</v>
      </c>
      <c r="BQ16" s="259">
        <f>'4 - Politique'!B30</f>
        <v>0</v>
      </c>
      <c r="BR16" s="259">
        <f>'4 - Politique'!C30</f>
        <v>0</v>
      </c>
      <c r="BS16" s="259" t="str">
        <f>'4 - Politique'!D30</f>
        <v>11*</v>
      </c>
      <c r="BT16" s="259" t="str">
        <f>'4 - Politique'!E30</f>
        <v>Arrêté du 6 avril 2011</v>
      </c>
      <c r="BU16" s="259" t="str">
        <f>'4 - Politique'!F30</f>
        <v>Les documents relatifs aux gaz à usage médical et modes opératoires de votre établissement sont accessibles et connus des différents acteurs participant à, ou impliqués dans la gestion du circuit des gaz à usage médical</v>
      </c>
      <c r="BV16" s="363">
        <f>'4 - Politique'!J30</f>
        <v>0</v>
      </c>
      <c r="BW16" s="259">
        <f>'4 - Politique'!K30</f>
        <v>0</v>
      </c>
      <c r="BY16" s="267"/>
      <c r="BZ16" s="267"/>
      <c r="CA16" s="267"/>
    </row>
    <row r="17" spans="1:79" ht="13.5" customHeight="1" x14ac:dyDescent="0.3">
      <c r="A17" s="248">
        <f>'3 - Établissement'!$E$9</f>
        <v>0</v>
      </c>
      <c r="C17" s="255"/>
      <c r="U17" s="256"/>
      <c r="V17" s="257"/>
      <c r="W17" s="256"/>
      <c r="X17" s="256"/>
      <c r="Y17" s="256"/>
      <c r="Z17" s="256" t="str">
        <f>'7 - Résultats'!B303</f>
        <v xml:space="preserve">Services et unités de soins </v>
      </c>
      <c r="AA17" s="256" t="s">
        <v>406</v>
      </c>
      <c r="AB17" s="256">
        <f>'7 - Résultats'!L303</f>
        <v>0</v>
      </c>
      <c r="AC17" s="256">
        <f>'7 - Résultats'!M303</f>
        <v>0</v>
      </c>
      <c r="AD17" s="256">
        <f>'7 - Résultats'!N303</f>
        <v>0</v>
      </c>
      <c r="AE17" s="256">
        <f>'7 - Résultats'!O303</f>
        <v>0</v>
      </c>
      <c r="AF17" s="256">
        <f>'7 - Résultats'!P303</f>
        <v>0</v>
      </c>
      <c r="AG17" s="256">
        <f>'7 - Résultats'!Q303</f>
        <v>0</v>
      </c>
      <c r="AH17" s="258" t="e">
        <f>'7 - Résultats'!R303</f>
        <v>#DIV/0!</v>
      </c>
      <c r="AI17" s="258"/>
      <c r="AJ17" s="256" t="s">
        <v>105</v>
      </c>
      <c r="AK17" s="256" t="s">
        <v>406</v>
      </c>
      <c r="AL17" s="248">
        <f>'7 - Résultats'!L350</f>
        <v>0</v>
      </c>
      <c r="AM17" s="248">
        <f>'7 - Résultats'!M350</f>
        <v>0</v>
      </c>
      <c r="AN17" s="248">
        <f>'7 - Résultats'!N350</f>
        <v>0</v>
      </c>
      <c r="AO17" s="248">
        <f>'7 - Résultats'!O350</f>
        <v>0</v>
      </c>
      <c r="AP17" s="248">
        <f>'7 - Résultats'!P350</f>
        <v>0</v>
      </c>
      <c r="AQ17" s="248">
        <f>'7 - Résultats'!Q350</f>
        <v>0</v>
      </c>
      <c r="AR17" s="249" t="str">
        <f>'7 - Résultats'!R350</f>
        <v>NC</v>
      </c>
      <c r="AT17" s="250">
        <f t="shared" si="2"/>
        <v>0</v>
      </c>
      <c r="BL17" s="250" t="s">
        <v>10</v>
      </c>
      <c r="BM17" s="250"/>
      <c r="BN17" s="259" t="s">
        <v>22</v>
      </c>
      <c r="BO17" s="259"/>
      <c r="BP17" s="259" t="str">
        <f t="shared" si="3"/>
        <v>non-obligatoire</v>
      </c>
      <c r="BQ17" s="259">
        <f>'4 - Politique'!B31</f>
        <v>0</v>
      </c>
      <c r="BR17" s="259">
        <f>'4 - Politique'!C31</f>
        <v>0</v>
      </c>
      <c r="BS17" s="259">
        <f>'4 - Politique'!D31</f>
        <v>12</v>
      </c>
      <c r="BT17" s="259">
        <f>'4 - Politique'!E31</f>
        <v>0</v>
      </c>
      <c r="BU17" s="259" t="str">
        <f>'4 - Politique'!F31</f>
        <v>Il existe une procédure relative à la dispensation d'un gaz à usage médical en urgence et en dehors des horaires d'ouverture de la pharmacie</v>
      </c>
      <c r="BV17" s="363">
        <f>'4 - Politique'!J31</f>
        <v>0</v>
      </c>
      <c r="BW17" s="259">
        <f>'4 - Politique'!K31</f>
        <v>0</v>
      </c>
      <c r="BY17" s="267"/>
      <c r="BZ17" s="267"/>
      <c r="CA17" s="267"/>
    </row>
    <row r="18" spans="1:79" ht="13.5" customHeight="1" x14ac:dyDescent="0.3">
      <c r="A18" s="248">
        <f>'3 - Établissement'!$E$9</f>
        <v>0</v>
      </c>
      <c r="C18" s="255"/>
      <c r="U18" s="256"/>
      <c r="V18" s="257"/>
      <c r="W18" s="256"/>
      <c r="X18" s="256"/>
      <c r="Y18" s="256"/>
      <c r="Z18" s="659" t="str">
        <f>'7 - Résultats'!B312</f>
        <v>Stockage</v>
      </c>
      <c r="AA18" s="256" t="s">
        <v>102</v>
      </c>
      <c r="AB18" s="256">
        <f>'7 - Résultats'!L312</f>
        <v>15</v>
      </c>
      <c r="AC18" s="256">
        <f>'7 - Résultats'!M312</f>
        <v>0</v>
      </c>
      <c r="AD18" s="256">
        <f>'7 - Résultats'!N312</f>
        <v>0</v>
      </c>
      <c r="AE18" s="256">
        <f>'7 - Résultats'!O312</f>
        <v>0</v>
      </c>
      <c r="AF18" s="256">
        <f>'7 - Résultats'!P312</f>
        <v>0</v>
      </c>
      <c r="AG18" s="256">
        <f>'7 - Résultats'!Q312</f>
        <v>15</v>
      </c>
      <c r="AH18" s="258" t="str">
        <f>'7 - Résultats'!R312</f>
        <v>NC</v>
      </c>
      <c r="AI18" s="258"/>
      <c r="AJ18" s="659" t="s">
        <v>3</v>
      </c>
      <c r="AK18" s="248" t="s">
        <v>102</v>
      </c>
      <c r="AL18" s="248">
        <f>'7 - Résultats'!L359</f>
        <v>6</v>
      </c>
      <c r="AM18" s="248">
        <f>'7 - Résultats'!M359</f>
        <v>0</v>
      </c>
      <c r="AN18" s="248">
        <f>'7 - Résultats'!N359</f>
        <v>0</v>
      </c>
      <c r="AO18" s="248">
        <f>'7 - Résultats'!O359</f>
        <v>0</v>
      </c>
      <c r="AP18" s="248">
        <f>'7 - Résultats'!P359</f>
        <v>0</v>
      </c>
      <c r="AQ18" s="248">
        <f>'7 - Résultats'!Q359</f>
        <v>6</v>
      </c>
      <c r="AR18" s="249" t="str">
        <f>'7 - Résultats'!R359</f>
        <v>NC</v>
      </c>
      <c r="AT18" s="250">
        <f t="shared" si="2"/>
        <v>0</v>
      </c>
      <c r="BL18" s="250" t="s">
        <v>10</v>
      </c>
      <c r="BM18" s="250"/>
      <c r="BN18" s="259" t="s">
        <v>22</v>
      </c>
      <c r="BO18" s="259"/>
      <c r="BP18" s="259" t="str">
        <f t="shared" si="3"/>
        <v>non-obligatoire</v>
      </c>
      <c r="BQ18" s="259">
        <f>'4 - Politique'!B32</f>
        <v>0</v>
      </c>
      <c r="BR18" s="259">
        <f>'4 - Politique'!C32</f>
        <v>0</v>
      </c>
      <c r="BS18" s="259">
        <f>'4 - Politique'!D32</f>
        <v>13</v>
      </c>
      <c r="BT18" s="259">
        <f>'4 - Politique'!E32</f>
        <v>0</v>
      </c>
      <c r="BU18" s="259" t="str">
        <f>'4 - Politique'!F32</f>
        <v>Il existe une procédure sur les modalités de gestion en cas de températures inférieures à 0°C dans le local de stockage des bouteilles de MEOPA</v>
      </c>
      <c r="BV18" s="363">
        <f>'4 - Politique'!J32</f>
        <v>0</v>
      </c>
      <c r="BW18" s="259">
        <f>'4 - Politique'!K32</f>
        <v>0</v>
      </c>
      <c r="BY18" s="267"/>
      <c r="BZ18" s="267"/>
      <c r="CA18" s="267"/>
    </row>
    <row r="19" spans="1:79" ht="13.5" customHeight="1" x14ac:dyDescent="0.3">
      <c r="A19" s="248">
        <f>'3 - Établissement'!$E$9</f>
        <v>0</v>
      </c>
      <c r="C19" s="255"/>
      <c r="U19" s="256"/>
      <c r="V19" s="257"/>
      <c r="W19" s="256"/>
      <c r="X19" s="256"/>
      <c r="Y19" s="256"/>
      <c r="Z19" s="659"/>
      <c r="AA19" s="256" t="s">
        <v>103</v>
      </c>
      <c r="AB19" s="256">
        <f>'7 - Résultats'!L313</f>
        <v>15</v>
      </c>
      <c r="AC19" s="256">
        <f>'7 - Résultats'!M313</f>
        <v>0</v>
      </c>
      <c r="AD19" s="256">
        <f>'7 - Résultats'!N313</f>
        <v>0</v>
      </c>
      <c r="AE19" s="256">
        <f>'7 - Résultats'!O313</f>
        <v>0</v>
      </c>
      <c r="AF19" s="256">
        <f>'7 - Résultats'!P313</f>
        <v>0</v>
      </c>
      <c r="AG19" s="256">
        <f>'7 - Résultats'!Q313</f>
        <v>15</v>
      </c>
      <c r="AH19" s="258" t="str">
        <f>'7 - Résultats'!R313</f>
        <v>NC</v>
      </c>
      <c r="AI19" s="258"/>
      <c r="AJ19" s="659"/>
      <c r="AK19" s="248" t="s">
        <v>103</v>
      </c>
      <c r="AL19" s="248">
        <f>'7 - Résultats'!L360</f>
        <v>6</v>
      </c>
      <c r="AM19" s="248">
        <f>'7 - Résultats'!M360</f>
        <v>0</v>
      </c>
      <c r="AN19" s="248">
        <f>'7 - Résultats'!N360</f>
        <v>0</v>
      </c>
      <c r="AO19" s="248">
        <f>'7 - Résultats'!O360</f>
        <v>0</v>
      </c>
      <c r="AP19" s="248">
        <f>'7 - Résultats'!P360</f>
        <v>0</v>
      </c>
      <c r="AQ19" s="248">
        <f>'7 - Résultats'!Q360</f>
        <v>6</v>
      </c>
      <c r="AR19" s="249" t="str">
        <f>'7 - Résultats'!R360</f>
        <v>NC</v>
      </c>
      <c r="AT19" s="250">
        <f t="shared" si="2"/>
        <v>0</v>
      </c>
      <c r="BL19" s="250" t="s">
        <v>10</v>
      </c>
      <c r="BM19" s="250"/>
      <c r="BN19" s="259" t="s">
        <v>22</v>
      </c>
      <c r="BO19" s="259"/>
      <c r="BP19" s="259" t="str">
        <f t="shared" si="3"/>
        <v>obligatoire</v>
      </c>
      <c r="BQ19" s="259">
        <f>'4 - Politique'!B33</f>
        <v>0</v>
      </c>
      <c r="BR19" s="259">
        <f>'4 - Politique'!C33</f>
        <v>0</v>
      </c>
      <c r="BS19" s="259" t="str">
        <f>'4 - Politique'!D33</f>
        <v>14*</v>
      </c>
      <c r="BT19" s="259" t="str">
        <f>'4 - Politique'!E33</f>
        <v>Arrêté du 6 avril 2011</v>
      </c>
      <c r="BU19" s="259" t="str">
        <f>'4 - Politique'!F33</f>
        <v>Les documents relatifs aux gaz à usage médical et modes opératoires de votre établissement sont actualisés/revalidés à périodicité définie en lien avec la procédure de gestion documentaire de l'établissement, autant que de besoin</v>
      </c>
      <c r="BV19" s="363">
        <f>'4 - Politique'!J33</f>
        <v>0</v>
      </c>
      <c r="BW19" s="259">
        <f>'4 - Politique'!K33</f>
        <v>0</v>
      </c>
      <c r="BY19" s="267"/>
      <c r="BZ19" s="267"/>
      <c r="CA19" s="267"/>
    </row>
    <row r="20" spans="1:79" ht="13.5" customHeight="1" x14ac:dyDescent="0.3">
      <c r="A20" s="248">
        <f>'3 - Établissement'!$E$9</f>
        <v>0</v>
      </c>
      <c r="C20" s="255"/>
      <c r="U20" s="256"/>
      <c r="V20" s="257"/>
      <c r="W20" s="256"/>
      <c r="X20" s="256"/>
      <c r="Y20" s="256"/>
      <c r="Z20" s="659"/>
      <c r="AA20" s="256" t="s">
        <v>104</v>
      </c>
      <c r="AB20" s="256">
        <f>'7 - Résultats'!L314</f>
        <v>15</v>
      </c>
      <c r="AC20" s="256">
        <f>'7 - Résultats'!M314</f>
        <v>0</v>
      </c>
      <c r="AD20" s="256">
        <f>'7 - Résultats'!N314</f>
        <v>0</v>
      </c>
      <c r="AE20" s="256">
        <f>'7 - Résultats'!O314</f>
        <v>0</v>
      </c>
      <c r="AF20" s="256">
        <f>'7 - Résultats'!P314</f>
        <v>0</v>
      </c>
      <c r="AG20" s="256">
        <f>'7 - Résultats'!Q314</f>
        <v>15</v>
      </c>
      <c r="AH20" s="258" t="str">
        <f>'7 - Résultats'!R314</f>
        <v>NC</v>
      </c>
      <c r="AI20" s="258"/>
      <c r="AJ20" s="659"/>
      <c r="AK20" s="248" t="s">
        <v>104</v>
      </c>
      <c r="AL20" s="248">
        <f>'7 - Résultats'!L361</f>
        <v>6</v>
      </c>
      <c r="AM20" s="248">
        <f>'7 - Résultats'!M361</f>
        <v>0</v>
      </c>
      <c r="AN20" s="248">
        <f>'7 - Résultats'!N361</f>
        <v>0</v>
      </c>
      <c r="AO20" s="248">
        <f>'7 - Résultats'!O361</f>
        <v>0</v>
      </c>
      <c r="AP20" s="248">
        <f>'7 - Résultats'!P361</f>
        <v>0</v>
      </c>
      <c r="AQ20" s="248">
        <f>'7 - Résultats'!Q361</f>
        <v>6</v>
      </c>
      <c r="AR20" s="249" t="str">
        <f>'7 - Résultats'!R361</f>
        <v>NC</v>
      </c>
      <c r="AT20" s="250">
        <f t="shared" si="2"/>
        <v>0</v>
      </c>
      <c r="BL20" s="250" t="s">
        <v>10</v>
      </c>
      <c r="BM20" s="250"/>
      <c r="BN20" s="259" t="s">
        <v>22</v>
      </c>
      <c r="BO20" s="259"/>
      <c r="BP20" s="259" t="str">
        <f t="shared" si="3"/>
        <v>non-obligatoire</v>
      </c>
      <c r="BQ20" s="259">
        <f>'4 - Politique'!B34</f>
        <v>0</v>
      </c>
      <c r="BR20" s="259">
        <f>'4 - Politique'!C34</f>
        <v>0</v>
      </c>
      <c r="BS20" s="259">
        <f>'4 - Politique'!D34</f>
        <v>15</v>
      </c>
      <c r="BT20" s="259">
        <f>'4 - Politique'!E34</f>
        <v>0</v>
      </c>
      <c r="BU20" s="259" t="str">
        <f>'4 - Politique'!F34</f>
        <v>Il existe un protocole relatif aux conduites à tenir en cas d'erreur d'administration de gaz à usage médical, notamment de MEOPA à la place de l'oxygène</v>
      </c>
      <c r="BV20" s="363">
        <f>'4 - Politique'!J34</f>
        <v>0</v>
      </c>
      <c r="BW20" s="259">
        <f>'4 - Politique'!K34</f>
        <v>0</v>
      </c>
      <c r="BY20" s="267"/>
      <c r="BZ20" s="267"/>
      <c r="CA20" s="267"/>
    </row>
    <row r="21" spans="1:79" ht="13.5" customHeight="1" x14ac:dyDescent="0.3">
      <c r="A21" s="248">
        <f>'3 - Établissement'!$E$9</f>
        <v>0</v>
      </c>
      <c r="C21" s="255"/>
      <c r="U21" s="256"/>
      <c r="V21" s="257"/>
      <c r="W21" s="256"/>
      <c r="X21" s="256"/>
      <c r="Y21" s="256"/>
      <c r="Z21" s="659"/>
      <c r="AA21" s="256" t="s">
        <v>121</v>
      </c>
      <c r="AB21" s="256">
        <f>'7 - Résultats'!L315</f>
        <v>15</v>
      </c>
      <c r="AC21" s="256">
        <f>'7 - Résultats'!M315</f>
        <v>0</v>
      </c>
      <c r="AD21" s="256">
        <f>'7 - Résultats'!N315</f>
        <v>0</v>
      </c>
      <c r="AE21" s="256">
        <f>'7 - Résultats'!O315</f>
        <v>0</v>
      </c>
      <c r="AF21" s="256">
        <f>'7 - Résultats'!P315</f>
        <v>0</v>
      </c>
      <c r="AG21" s="256">
        <f>'7 - Résultats'!Q315</f>
        <v>15</v>
      </c>
      <c r="AH21" s="258" t="str">
        <f>'7 - Résultats'!R315</f>
        <v>NC</v>
      </c>
      <c r="AI21" s="258"/>
      <c r="AJ21" s="659"/>
      <c r="AK21" s="248" t="s">
        <v>121</v>
      </c>
      <c r="AL21" s="248">
        <f>'7 - Résultats'!L362</f>
        <v>6</v>
      </c>
      <c r="AM21" s="248">
        <f>'7 - Résultats'!M362</f>
        <v>0</v>
      </c>
      <c r="AN21" s="248">
        <f>'7 - Résultats'!N362</f>
        <v>0</v>
      </c>
      <c r="AO21" s="248">
        <f>'7 - Résultats'!O362</f>
        <v>0</v>
      </c>
      <c r="AP21" s="248">
        <f>'7 - Résultats'!P362</f>
        <v>0</v>
      </c>
      <c r="AQ21" s="248">
        <f>'7 - Résultats'!Q362</f>
        <v>6</v>
      </c>
      <c r="AR21" s="359" t="str">
        <f>'7 - Résultats'!R362</f>
        <v>NC</v>
      </c>
      <c r="AT21" s="250">
        <f t="shared" si="2"/>
        <v>0</v>
      </c>
      <c r="BL21" s="250" t="s">
        <v>10</v>
      </c>
      <c r="BM21" s="250"/>
      <c r="BN21" s="259"/>
      <c r="BO21" s="259"/>
      <c r="BP21" s="259" t="str">
        <f t="shared" si="3"/>
        <v>non-obligatoire</v>
      </c>
      <c r="BQ21" s="259">
        <f>'4 - Politique'!B35</f>
        <v>0</v>
      </c>
      <c r="BR21" s="259" t="str">
        <f>'4 - Politique'!C35</f>
        <v>Thématique : Formation</v>
      </c>
      <c r="BS21" s="259">
        <f>'4 - Politique'!D35</f>
        <v>0</v>
      </c>
      <c r="BT21" s="259">
        <f>'4 - Politique'!E35</f>
        <v>0</v>
      </c>
      <c r="BU21" s="259">
        <f>'4 - Politique'!F35</f>
        <v>0</v>
      </c>
      <c r="BV21" s="363">
        <f>'4 - Politique'!J35</f>
        <v>0</v>
      </c>
      <c r="BW21" s="259">
        <f>'4 - Politique'!K35</f>
        <v>0</v>
      </c>
      <c r="BY21" s="267"/>
      <c r="BZ21" s="267"/>
      <c r="CA21" s="267"/>
    </row>
    <row r="22" spans="1:79" ht="13.5" customHeight="1" x14ac:dyDescent="0.3">
      <c r="A22" s="248">
        <f>'3 - Établissement'!$E$9</f>
        <v>0</v>
      </c>
      <c r="C22" s="255"/>
      <c r="U22" s="256"/>
      <c r="V22" s="257"/>
      <c r="W22" s="256"/>
      <c r="X22" s="256"/>
      <c r="Y22" s="256"/>
      <c r="Z22" s="659" t="str">
        <f>'7 - Résultats'!B316</f>
        <v>Stockage des bouteilles d'oxygène</v>
      </c>
      <c r="AA22" s="256" t="s">
        <v>102</v>
      </c>
      <c r="AB22" s="256">
        <f>'7 - Résultats'!L316</f>
        <v>2</v>
      </c>
      <c r="AC22" s="256">
        <f>'7 - Résultats'!M316</f>
        <v>0</v>
      </c>
      <c r="AD22" s="256">
        <f>'7 - Résultats'!N316</f>
        <v>0</v>
      </c>
      <c r="AE22" s="256">
        <f>'7 - Résultats'!O316</f>
        <v>0</v>
      </c>
      <c r="AF22" s="256">
        <f>'7 - Résultats'!P316</f>
        <v>0</v>
      </c>
      <c r="AG22" s="256">
        <f>'7 - Résultats'!Q316</f>
        <v>2</v>
      </c>
      <c r="AH22" s="258" t="str">
        <f>'7 - Résultats'!R316</f>
        <v>NC</v>
      </c>
      <c r="AI22" s="258"/>
      <c r="AJ22" s="659" t="s">
        <v>118</v>
      </c>
      <c r="AK22" s="248" t="s">
        <v>102</v>
      </c>
      <c r="AL22" s="248">
        <f>'7 - Résultats'!L363</f>
        <v>0</v>
      </c>
      <c r="AM22" s="248">
        <f>'7 - Résultats'!M363</f>
        <v>0</v>
      </c>
      <c r="AN22" s="248">
        <f>'7 - Résultats'!N363</f>
        <v>0</v>
      </c>
      <c r="AO22" s="248">
        <f>'7 - Résultats'!O363</f>
        <v>0</v>
      </c>
      <c r="AP22" s="248">
        <f>'7 - Résultats'!P363</f>
        <v>0</v>
      </c>
      <c r="AQ22" s="248">
        <f>'7 - Résultats'!Q363</f>
        <v>0</v>
      </c>
      <c r="AR22" s="249" t="str">
        <f>'7 - Résultats'!R363</f>
        <v>non applicable</v>
      </c>
      <c r="AT22" s="250">
        <f t="shared" si="2"/>
        <v>0</v>
      </c>
      <c r="BL22" s="250" t="s">
        <v>10</v>
      </c>
      <c r="BM22" s="250"/>
      <c r="BN22" s="259" t="s">
        <v>23</v>
      </c>
      <c r="BO22" s="259"/>
      <c r="BP22" s="259" t="str">
        <f t="shared" si="3"/>
        <v>obligatoire</v>
      </c>
      <c r="BQ22" s="259">
        <f>'4 - Politique'!B36</f>
        <v>0</v>
      </c>
      <c r="BR22" s="259" t="str">
        <f>'4 - Politique'!C36</f>
        <v>Formation</v>
      </c>
      <c r="BS22" s="259" t="str">
        <f>'4 - Politique'!D36</f>
        <v>16*</v>
      </c>
      <c r="BT22" s="259" t="str">
        <f>'4 - Politique'!E36</f>
        <v>Arrêté du 25 juin 1980</v>
      </c>
      <c r="BU22" s="259" t="str">
        <f>'4 - Politique'!F36</f>
        <v>Tous les acteurs du circuit des gaz à usage médical (médecins, pharmaciens, préparateurs, IDE…) sont formés à leur utilisation (transport, stockage, manipulation, administration…), selon l'étape d'intervention et l'action qu'ils réalisent, à intervalle régulier et en cas de changement de matériel</v>
      </c>
      <c r="BV22" s="363">
        <f>'4 - Politique'!J36</f>
        <v>0</v>
      </c>
      <c r="BW22" s="259">
        <f>'4 - Politique'!K36</f>
        <v>0</v>
      </c>
      <c r="BY22" s="267"/>
      <c r="BZ22" s="267"/>
      <c r="CA22" s="267"/>
    </row>
    <row r="23" spans="1:79" ht="13.5" customHeight="1" x14ac:dyDescent="0.3">
      <c r="A23" s="248">
        <f>'3 - Établissement'!$E$9</f>
        <v>0</v>
      </c>
      <c r="C23" s="255"/>
      <c r="U23" s="256"/>
      <c r="V23" s="257"/>
      <c r="W23" s="256"/>
      <c r="X23" s="256"/>
      <c r="Y23" s="256"/>
      <c r="Z23" s="659"/>
      <c r="AA23" s="256" t="s">
        <v>103</v>
      </c>
      <c r="AB23" s="256">
        <f>'7 - Résultats'!L317</f>
        <v>2</v>
      </c>
      <c r="AC23" s="256">
        <f>'7 - Résultats'!M317</f>
        <v>0</v>
      </c>
      <c r="AD23" s="256">
        <f>'7 - Résultats'!N317</f>
        <v>0</v>
      </c>
      <c r="AE23" s="256">
        <f>'7 - Résultats'!O317</f>
        <v>0</v>
      </c>
      <c r="AF23" s="256">
        <f>'7 - Résultats'!P317</f>
        <v>0</v>
      </c>
      <c r="AG23" s="256">
        <f>'7 - Résultats'!Q317</f>
        <v>2</v>
      </c>
      <c r="AH23" s="258" t="str">
        <f>'7 - Résultats'!R317</f>
        <v>NC</v>
      </c>
      <c r="AI23" s="258"/>
      <c r="AJ23" s="659"/>
      <c r="AK23" s="248" t="s">
        <v>103</v>
      </c>
      <c r="AL23" s="248">
        <f>'7 - Résultats'!L364</f>
        <v>0</v>
      </c>
      <c r="AM23" s="248">
        <f>'7 - Résultats'!M364</f>
        <v>0</v>
      </c>
      <c r="AN23" s="248">
        <f>'7 - Résultats'!N364</f>
        <v>0</v>
      </c>
      <c r="AO23" s="248">
        <f>'7 - Résultats'!O364</f>
        <v>0</v>
      </c>
      <c r="AP23" s="248">
        <f>'7 - Résultats'!P364</f>
        <v>0</v>
      </c>
      <c r="AQ23" s="248">
        <f>'7 - Résultats'!Q364</f>
        <v>0</v>
      </c>
      <c r="AR23" s="249" t="str">
        <f>'7 - Résultats'!R364</f>
        <v>non applicable</v>
      </c>
      <c r="AT23" s="250">
        <f t="shared" si="2"/>
        <v>0</v>
      </c>
      <c r="BL23" s="250" t="s">
        <v>10</v>
      </c>
      <c r="BM23" s="250"/>
      <c r="BN23" s="259" t="s">
        <v>23</v>
      </c>
      <c r="BO23" s="259"/>
      <c r="BP23" s="259" t="str">
        <f t="shared" si="3"/>
        <v>non-obligatoire</v>
      </c>
      <c r="BQ23" s="259">
        <f>'4 - Politique'!B37</f>
        <v>0</v>
      </c>
      <c r="BR23" s="259">
        <f>'4 - Politique'!C37</f>
        <v>0</v>
      </c>
      <c r="BS23" s="259">
        <f>'4 - Politique'!D37</f>
        <v>17</v>
      </c>
      <c r="BT23" s="259">
        <f>'4 - Politique'!E37</f>
        <v>0</v>
      </c>
      <c r="BU23" s="259" t="str">
        <f>'4 - Politique'!F37</f>
        <v>La traçabilité des formations réalisées et des personnes/qualifications, tout personnel et services confondus, est assurée en temps réel et continuellement</v>
      </c>
      <c r="BV23" s="363">
        <f>'4 - Politique'!J37</f>
        <v>0</v>
      </c>
      <c r="BW23" s="259">
        <f>'4 - Politique'!K37</f>
        <v>0</v>
      </c>
      <c r="BY23" s="267"/>
      <c r="BZ23" s="267"/>
      <c r="CA23" s="267"/>
    </row>
    <row r="24" spans="1:79" ht="13.5" customHeight="1" x14ac:dyDescent="0.3">
      <c r="A24" s="248">
        <f>'3 - Établissement'!$E$9</f>
        <v>0</v>
      </c>
      <c r="C24" s="255"/>
      <c r="U24" s="256"/>
      <c r="V24" s="257"/>
      <c r="W24" s="256"/>
      <c r="X24" s="256"/>
      <c r="Y24" s="256"/>
      <c r="Z24" s="659"/>
      <c r="AA24" s="256" t="s">
        <v>104</v>
      </c>
      <c r="AB24" s="256">
        <f>'7 - Résultats'!L318</f>
        <v>2</v>
      </c>
      <c r="AC24" s="256">
        <f>'7 - Résultats'!M318</f>
        <v>0</v>
      </c>
      <c r="AD24" s="256">
        <f>'7 - Résultats'!N318</f>
        <v>0</v>
      </c>
      <c r="AE24" s="256">
        <f>'7 - Résultats'!O318</f>
        <v>0</v>
      </c>
      <c r="AF24" s="256">
        <f>'7 - Résultats'!P318</f>
        <v>0</v>
      </c>
      <c r="AG24" s="256">
        <f>'7 - Résultats'!Q318</f>
        <v>2</v>
      </c>
      <c r="AH24" s="258" t="str">
        <f>'7 - Résultats'!R318</f>
        <v>NC</v>
      </c>
      <c r="AI24" s="258"/>
      <c r="AJ24" s="659"/>
      <c r="AK24" s="248" t="s">
        <v>104</v>
      </c>
      <c r="AL24" s="248">
        <f>'7 - Résultats'!L365</f>
        <v>0</v>
      </c>
      <c r="AM24" s="248">
        <f>'7 - Résultats'!M365</f>
        <v>0</v>
      </c>
      <c r="AN24" s="248">
        <f>'7 - Résultats'!N365</f>
        <v>0</v>
      </c>
      <c r="AO24" s="248">
        <f>'7 - Résultats'!O365</f>
        <v>0</v>
      </c>
      <c r="AP24" s="248">
        <f>'7 - Résultats'!P365</f>
        <v>0</v>
      </c>
      <c r="AQ24" s="248">
        <f>'7 - Résultats'!Q365</f>
        <v>0</v>
      </c>
      <c r="AR24" s="249" t="str">
        <f>'7 - Résultats'!R365</f>
        <v>non applicable</v>
      </c>
      <c r="AT24" s="250">
        <f t="shared" si="2"/>
        <v>0</v>
      </c>
      <c r="BL24" s="250" t="s">
        <v>10</v>
      </c>
      <c r="BM24" s="250"/>
      <c r="BN24" s="259" t="s">
        <v>23</v>
      </c>
      <c r="BO24" s="259"/>
      <c r="BP24" s="259" t="str">
        <f t="shared" si="3"/>
        <v>non-obligatoire</v>
      </c>
      <c r="BQ24" s="259">
        <f>'4 - Politique'!B38</f>
        <v>0</v>
      </c>
      <c r="BR24" s="259">
        <f>'4 - Politique'!C38</f>
        <v>0</v>
      </c>
      <c r="BS24" s="259">
        <f>'4 - Politique'!D38</f>
        <v>18</v>
      </c>
      <c r="BT24" s="259">
        <f>'4 - Politique'!E38</f>
        <v>0</v>
      </c>
      <c r="BU24" s="259" t="str">
        <f>'4 - Politique'!F38</f>
        <v>Les équipes utilisatrices sont informées de la liste des gaz médicaux ayant le statut de médicament (Oxygène, MEOPA, protoxyde d'azote, monoxyde d'azote, xénon)</v>
      </c>
      <c r="BV24" s="363">
        <f>'4 - Politique'!J38</f>
        <v>0</v>
      </c>
      <c r="BW24" s="259">
        <f>'4 - Politique'!K38</f>
        <v>0</v>
      </c>
      <c r="BY24" s="267"/>
      <c r="BZ24" s="267"/>
      <c r="CA24" s="267"/>
    </row>
    <row r="25" spans="1:79" ht="13.5" customHeight="1" x14ac:dyDescent="0.3">
      <c r="A25" s="248">
        <f>'3 - Établissement'!$E$9</f>
        <v>0</v>
      </c>
      <c r="C25" s="255"/>
      <c r="U25" s="256"/>
      <c r="V25" s="257"/>
      <c r="W25" s="256"/>
      <c r="X25" s="256"/>
      <c r="Y25" s="256"/>
      <c r="Z25" s="659"/>
      <c r="AA25" s="256" t="s">
        <v>121</v>
      </c>
      <c r="AB25" s="256">
        <f>'7 - Résultats'!L319</f>
        <v>2</v>
      </c>
      <c r="AC25" s="256">
        <f>'7 - Résultats'!M319</f>
        <v>0</v>
      </c>
      <c r="AD25" s="256">
        <f>'7 - Résultats'!N319</f>
        <v>0</v>
      </c>
      <c r="AE25" s="256">
        <f>'7 - Résultats'!O319</f>
        <v>0</v>
      </c>
      <c r="AF25" s="256">
        <f>'7 - Résultats'!P319</f>
        <v>0</v>
      </c>
      <c r="AG25" s="256">
        <f>'7 - Résultats'!Q319</f>
        <v>2</v>
      </c>
      <c r="AH25" s="258" t="str">
        <f>'7 - Résultats'!R319</f>
        <v>NC</v>
      </c>
      <c r="AI25" s="258"/>
      <c r="AJ25" s="659"/>
      <c r="AK25" s="248" t="s">
        <v>121</v>
      </c>
      <c r="AL25" s="248">
        <f>'7 - Résultats'!L366</f>
        <v>0</v>
      </c>
      <c r="AM25" s="248">
        <f>'7 - Résultats'!M366</f>
        <v>0</v>
      </c>
      <c r="AN25" s="248">
        <f>'7 - Résultats'!N366</f>
        <v>0</v>
      </c>
      <c r="AO25" s="248">
        <f>'7 - Résultats'!O366</f>
        <v>0</v>
      </c>
      <c r="AP25" s="248">
        <f>'7 - Résultats'!P366</f>
        <v>0</v>
      </c>
      <c r="AQ25" s="248">
        <f>'7 - Résultats'!Q366</f>
        <v>0</v>
      </c>
      <c r="AR25" s="249" t="str">
        <f>'7 - Résultats'!R366</f>
        <v>non applicable</v>
      </c>
      <c r="AT25" s="250">
        <f t="shared" si="2"/>
        <v>0</v>
      </c>
      <c r="BL25" s="250" t="s">
        <v>10</v>
      </c>
      <c r="BM25" s="250"/>
      <c r="BN25" s="259" t="s">
        <v>23</v>
      </c>
      <c r="BO25" s="259"/>
      <c r="BP25" s="259" t="str">
        <f t="shared" si="3"/>
        <v>obligatoire</v>
      </c>
      <c r="BQ25" s="259">
        <f>'4 - Politique'!B39</f>
        <v>0</v>
      </c>
      <c r="BR25" s="259">
        <f>'4 - Politique'!C39</f>
        <v>0</v>
      </c>
      <c r="BS25" s="259" t="str">
        <f>'4 - Politique'!D39</f>
        <v>19*</v>
      </c>
      <c r="BT25" s="259" t="str">
        <f>'4 - Politique'!E39</f>
        <v>ANSM - Liste des never events</v>
      </c>
      <c r="BU25" s="259" t="str">
        <f>'4 - Politique'!F39</f>
        <v>Les équipes en charge de la manipulation des gaz à usage médical sont informées que les erreurs liés à ces produits sont inscrites sur la liste des never events</v>
      </c>
      <c r="BV25" s="363">
        <f>'4 - Politique'!J39</f>
        <v>0</v>
      </c>
      <c r="BW25" s="259">
        <f>'4 - Politique'!K39</f>
        <v>0</v>
      </c>
      <c r="BY25" s="267"/>
      <c r="BZ25" s="267"/>
      <c r="CA25" s="267"/>
    </row>
    <row r="26" spans="1:79" ht="13.5" customHeight="1" x14ac:dyDescent="0.3">
      <c r="A26" s="248">
        <f>'3 - Établissement'!$E$9</f>
        <v>0</v>
      </c>
      <c r="C26" s="255"/>
      <c r="U26" s="256"/>
      <c r="V26" s="257"/>
      <c r="W26" s="256"/>
      <c r="X26" s="256"/>
      <c r="Y26" s="256"/>
      <c r="Z26" s="659" t="str">
        <f>'7 - Résultats'!B320</f>
        <v>Stockage des bouteilles de MEOPA</v>
      </c>
      <c r="AA26" s="256" t="s">
        <v>102</v>
      </c>
      <c r="AB26" s="256">
        <f>'7 - Résultats'!L320</f>
        <v>2</v>
      </c>
      <c r="AC26" s="256">
        <f>'7 - Résultats'!M320</f>
        <v>0</v>
      </c>
      <c r="AD26" s="256">
        <f>'7 - Résultats'!N320</f>
        <v>0</v>
      </c>
      <c r="AE26" s="256">
        <f>'7 - Résultats'!O320</f>
        <v>0</v>
      </c>
      <c r="AF26" s="256">
        <f>'7 - Résultats'!P320</f>
        <v>0</v>
      </c>
      <c r="AG26" s="256">
        <f>'7 - Résultats'!Q320</f>
        <v>2</v>
      </c>
      <c r="AH26" s="258" t="str">
        <f>'7 - Résultats'!R320</f>
        <v>NC</v>
      </c>
      <c r="AI26" s="258"/>
      <c r="AJ26" s="659" t="s">
        <v>119</v>
      </c>
      <c r="AK26" s="248" t="s">
        <v>102</v>
      </c>
      <c r="AL26" s="248">
        <f>'7 - Résultats'!L367</f>
        <v>1</v>
      </c>
      <c r="AM26" s="248">
        <f>'7 - Résultats'!M367</f>
        <v>0</v>
      </c>
      <c r="AN26" s="248">
        <f>'7 - Résultats'!N367</f>
        <v>0</v>
      </c>
      <c r="AO26" s="248">
        <f>'7 - Résultats'!O367</f>
        <v>0</v>
      </c>
      <c r="AP26" s="248">
        <f>'7 - Résultats'!P367</f>
        <v>0</v>
      </c>
      <c r="AQ26" s="248">
        <f>'7 - Résultats'!Q367</f>
        <v>1</v>
      </c>
      <c r="AR26" s="249" t="str">
        <f>'7 - Résultats'!R367</f>
        <v>NC</v>
      </c>
      <c r="AT26" s="250">
        <f t="shared" si="2"/>
        <v>0</v>
      </c>
      <c r="BL26" s="250" t="s">
        <v>10</v>
      </c>
      <c r="BM26" s="250"/>
      <c r="BN26" s="259" t="s">
        <v>23</v>
      </c>
      <c r="BO26" s="259"/>
      <c r="BP26" s="259" t="str">
        <f t="shared" si="3"/>
        <v>obligatoire</v>
      </c>
      <c r="BQ26" s="259">
        <f>'4 - Politique'!B40</f>
        <v>0</v>
      </c>
      <c r="BR26" s="259">
        <f>'4 - Politique'!C40</f>
        <v>0</v>
      </c>
      <c r="BS26" s="259" t="str">
        <f>'4 - Politique'!D40</f>
        <v>20*</v>
      </c>
      <c r="BT26" s="259" t="str">
        <f>'4 - Politique'!E40</f>
        <v>ANSM - MEOPA</v>
      </c>
      <c r="BU26" s="259" t="str">
        <f>'4 - Politique'!F40</f>
        <v>Une formation spécifique au MEOPA est dispensée au personnel concerné par sa réception et son administration. Cette formation est réalisée à périodicité donnée et tracée</v>
      </c>
      <c r="BV26" s="363">
        <f>'4 - Politique'!J40</f>
        <v>0</v>
      </c>
      <c r="BW26" s="259">
        <f>'4 - Politique'!K40</f>
        <v>0</v>
      </c>
      <c r="BY26" s="267"/>
      <c r="BZ26" s="267"/>
      <c r="CA26" s="267"/>
    </row>
    <row r="27" spans="1:79" ht="13.5" customHeight="1" x14ac:dyDescent="0.3">
      <c r="A27" s="248">
        <f>'3 - Établissement'!$E$9</f>
        <v>0</v>
      </c>
      <c r="C27" s="255"/>
      <c r="U27" s="256"/>
      <c r="V27" s="257"/>
      <c r="W27" s="256"/>
      <c r="X27" s="256"/>
      <c r="Y27" s="256"/>
      <c r="Z27" s="659"/>
      <c r="AA27" s="256" t="s">
        <v>103</v>
      </c>
      <c r="AB27" s="256">
        <f>'7 - Résultats'!L321</f>
        <v>2</v>
      </c>
      <c r="AC27" s="256">
        <f>'7 - Résultats'!M321</f>
        <v>0</v>
      </c>
      <c r="AD27" s="256">
        <f>'7 - Résultats'!N321</f>
        <v>0</v>
      </c>
      <c r="AE27" s="256">
        <f>'7 - Résultats'!O321</f>
        <v>0</v>
      </c>
      <c r="AF27" s="256">
        <f>'7 - Résultats'!P321</f>
        <v>0</v>
      </c>
      <c r="AG27" s="256">
        <f>'7 - Résultats'!Q321</f>
        <v>2</v>
      </c>
      <c r="AH27" s="258" t="str">
        <f>'7 - Résultats'!R321</f>
        <v>NC</v>
      </c>
      <c r="AI27" s="258"/>
      <c r="AJ27" s="659"/>
      <c r="AK27" s="248" t="s">
        <v>103</v>
      </c>
      <c r="AL27" s="248">
        <f>'7 - Résultats'!L368</f>
        <v>1</v>
      </c>
      <c r="AM27" s="248">
        <f>'7 - Résultats'!M368</f>
        <v>0</v>
      </c>
      <c r="AN27" s="248">
        <f>'7 - Résultats'!N368</f>
        <v>0</v>
      </c>
      <c r="AO27" s="248">
        <f>'7 - Résultats'!O368</f>
        <v>0</v>
      </c>
      <c r="AP27" s="248">
        <f>'7 - Résultats'!P368</f>
        <v>0</v>
      </c>
      <c r="AQ27" s="248">
        <f>'7 - Résultats'!Q368</f>
        <v>1</v>
      </c>
      <c r="AR27" s="249" t="str">
        <f>'7 - Résultats'!R368</f>
        <v>NC</v>
      </c>
      <c r="AT27" s="250">
        <f t="shared" si="2"/>
        <v>0</v>
      </c>
      <c r="BL27" s="250" t="s">
        <v>10</v>
      </c>
      <c r="BM27" s="250"/>
      <c r="BN27" s="259"/>
      <c r="BO27" s="259"/>
      <c r="BP27" s="259" t="str">
        <f t="shared" si="3"/>
        <v>non-obligatoire</v>
      </c>
      <c r="BQ27" s="259">
        <f>'4 - Politique'!B41</f>
        <v>0</v>
      </c>
      <c r="BR27" s="259" t="str">
        <f>'4 - Politique'!C41</f>
        <v>Thématique : Auto-évaluation</v>
      </c>
      <c r="BS27" s="259">
        <f>'4 - Politique'!D41</f>
        <v>0</v>
      </c>
      <c r="BT27" s="259">
        <f>'4 - Politique'!E41</f>
        <v>0</v>
      </c>
      <c r="BU27" s="259">
        <f>'4 - Politique'!F41</f>
        <v>0</v>
      </c>
      <c r="BV27" s="363">
        <f>'4 - Politique'!J41</f>
        <v>0</v>
      </c>
      <c r="BW27" s="259">
        <f>'4 - Politique'!K41</f>
        <v>0</v>
      </c>
      <c r="BY27" s="267"/>
      <c r="BZ27" s="267"/>
      <c r="CA27" s="267"/>
    </row>
    <row r="28" spans="1:79" ht="13.5" customHeight="1" x14ac:dyDescent="0.3">
      <c r="A28" s="248">
        <f>'3 - Établissement'!$E$9</f>
        <v>0</v>
      </c>
      <c r="C28" s="255"/>
      <c r="U28" s="256"/>
      <c r="V28" s="257"/>
      <c r="W28" s="256"/>
      <c r="X28" s="256"/>
      <c r="Y28" s="256"/>
      <c r="Z28" s="659"/>
      <c r="AA28" s="256" t="s">
        <v>104</v>
      </c>
      <c r="AB28" s="256">
        <f>'7 - Résultats'!L322</f>
        <v>2</v>
      </c>
      <c r="AC28" s="256">
        <f>'7 - Résultats'!M322</f>
        <v>0</v>
      </c>
      <c r="AD28" s="256">
        <f>'7 - Résultats'!N322</f>
        <v>0</v>
      </c>
      <c r="AE28" s="256">
        <f>'7 - Résultats'!O322</f>
        <v>0</v>
      </c>
      <c r="AF28" s="256">
        <f>'7 - Résultats'!P322</f>
        <v>0</v>
      </c>
      <c r="AG28" s="256">
        <f>'7 - Résultats'!Q322</f>
        <v>2</v>
      </c>
      <c r="AH28" s="258" t="str">
        <f>'7 - Résultats'!R322</f>
        <v>NC</v>
      </c>
      <c r="AI28" s="258"/>
      <c r="AJ28" s="659"/>
      <c r="AK28" s="248" t="s">
        <v>104</v>
      </c>
      <c r="AL28" s="248">
        <f>'7 - Résultats'!L369</f>
        <v>1</v>
      </c>
      <c r="AM28" s="248">
        <f>'7 - Résultats'!M369</f>
        <v>0</v>
      </c>
      <c r="AN28" s="248">
        <f>'7 - Résultats'!N369</f>
        <v>0</v>
      </c>
      <c r="AO28" s="248">
        <f>'7 - Résultats'!O369</f>
        <v>0</v>
      </c>
      <c r="AP28" s="248">
        <f>'7 - Résultats'!P369</f>
        <v>0</v>
      </c>
      <c r="AQ28" s="248">
        <f>'7 - Résultats'!Q369</f>
        <v>1</v>
      </c>
      <c r="AR28" s="249" t="str">
        <f>'7 - Résultats'!R369</f>
        <v>NC</v>
      </c>
      <c r="AT28" s="250">
        <f t="shared" si="2"/>
        <v>0</v>
      </c>
      <c r="BL28" s="250" t="s">
        <v>10</v>
      </c>
      <c r="BM28" s="250"/>
      <c r="BN28" s="259" t="s">
        <v>24</v>
      </c>
      <c r="BO28" s="259"/>
      <c r="BP28" s="259" t="str">
        <f t="shared" si="3"/>
        <v>non-obligatoire</v>
      </c>
      <c r="BQ28" s="259">
        <f>'4 - Politique'!B42</f>
        <v>0</v>
      </c>
      <c r="BR28" s="259" t="str">
        <f>'4 - Politique'!C42</f>
        <v>Auto-évaluation</v>
      </c>
      <c r="BS28" s="259">
        <f>'4 - Politique'!D42</f>
        <v>21</v>
      </c>
      <c r="BT28" s="259">
        <f>'4 - Politique'!E42</f>
        <v>0</v>
      </c>
      <c r="BU28" s="259" t="str">
        <f>'4 - Politique'!F42</f>
        <v>La structure réalise des évaluations internes du circuit des gaz à usage médical (réception, stockage, dispensation, administration) annuellement dans le cadre du programme d'action</v>
      </c>
      <c r="BV28" s="363">
        <f>'4 - Politique'!J42</f>
        <v>0</v>
      </c>
      <c r="BW28" s="259">
        <f>'4 - Politique'!K42</f>
        <v>0</v>
      </c>
      <c r="BY28" s="267"/>
      <c r="BZ28" s="267"/>
      <c r="CA28" s="267"/>
    </row>
    <row r="29" spans="1:79" ht="13.5" customHeight="1" x14ac:dyDescent="0.3">
      <c r="A29" s="248">
        <f>'3 - Établissement'!$E$9</f>
        <v>0</v>
      </c>
      <c r="C29" s="255"/>
      <c r="U29" s="256"/>
      <c r="V29" s="257"/>
      <c r="W29" s="256"/>
      <c r="X29" s="256"/>
      <c r="Y29" s="256"/>
      <c r="Z29" s="659"/>
      <c r="AA29" s="256" t="s">
        <v>121</v>
      </c>
      <c r="AB29" s="256">
        <f>'7 - Résultats'!L323</f>
        <v>2</v>
      </c>
      <c r="AC29" s="256">
        <f>'7 - Résultats'!M323</f>
        <v>0</v>
      </c>
      <c r="AD29" s="256">
        <f>'7 - Résultats'!N323</f>
        <v>0</v>
      </c>
      <c r="AE29" s="256">
        <f>'7 - Résultats'!O323</f>
        <v>0</v>
      </c>
      <c r="AF29" s="256">
        <f>'7 - Résultats'!P323</f>
        <v>0</v>
      </c>
      <c r="AG29" s="256">
        <f>'7 - Résultats'!Q323</f>
        <v>2</v>
      </c>
      <c r="AH29" s="258" t="str">
        <f>'7 - Résultats'!R323</f>
        <v>NC</v>
      </c>
      <c r="AI29" s="258"/>
      <c r="AJ29" s="659"/>
      <c r="AK29" s="248" t="s">
        <v>121</v>
      </c>
      <c r="AL29" s="248">
        <f>'7 - Résultats'!L370</f>
        <v>1</v>
      </c>
      <c r="AM29" s="248">
        <f>'7 - Résultats'!M370</f>
        <v>0</v>
      </c>
      <c r="AN29" s="248">
        <f>'7 - Résultats'!N370</f>
        <v>0</v>
      </c>
      <c r="AO29" s="248">
        <f>'7 - Résultats'!O370</f>
        <v>0</v>
      </c>
      <c r="AP29" s="248">
        <f>'7 - Résultats'!P370</f>
        <v>0</v>
      </c>
      <c r="AQ29" s="248">
        <f>'7 - Résultats'!Q370</f>
        <v>1</v>
      </c>
      <c r="AR29" s="249" t="str">
        <f>'7 - Résultats'!R370</f>
        <v>NC</v>
      </c>
      <c r="AT29" s="250">
        <f t="shared" si="2"/>
        <v>0</v>
      </c>
      <c r="BL29" s="250" t="s">
        <v>10</v>
      </c>
      <c r="BM29" s="250"/>
      <c r="BN29" s="259"/>
      <c r="BO29" s="259"/>
      <c r="BP29" s="259" t="str">
        <f t="shared" si="3"/>
        <v>non-obligatoire</v>
      </c>
      <c r="BQ29" s="259" t="str">
        <f>'4 - Politique'!B43</f>
        <v>Chapitre 2. Mise en œuvre de la gestion des risques liés aux gaz à usage médical</v>
      </c>
      <c r="BR29" s="259">
        <f>'4 - Politique'!C43</f>
        <v>0</v>
      </c>
      <c r="BS29" s="259">
        <f>'4 - Politique'!D43</f>
        <v>0</v>
      </c>
      <c r="BT29" s="259">
        <f>'4 - Politique'!E43</f>
        <v>0</v>
      </c>
      <c r="BU29" s="259">
        <f>'4 - Politique'!F43</f>
        <v>0</v>
      </c>
      <c r="BV29" s="363">
        <f>'4 - Politique'!J43</f>
        <v>0</v>
      </c>
      <c r="BW29" s="259">
        <f>'4 - Politique'!K43</f>
        <v>0</v>
      </c>
      <c r="BY29" s="267"/>
      <c r="BZ29" s="267"/>
      <c r="CA29" s="267"/>
    </row>
    <row r="30" spans="1:79" ht="13.5" customHeight="1" x14ac:dyDescent="0.3">
      <c r="A30" s="248">
        <f>'3 - Établissement'!$E$9</f>
        <v>0</v>
      </c>
      <c r="C30" s="255"/>
      <c r="U30" s="256"/>
      <c r="V30" s="257"/>
      <c r="W30" s="256"/>
      <c r="X30" s="256"/>
      <c r="Y30" s="256"/>
      <c r="Z30" s="659" t="str">
        <f>'7 - Résultats'!B324</f>
        <v>Administration</v>
      </c>
      <c r="AA30" s="256" t="s">
        <v>102</v>
      </c>
      <c r="AB30" s="256">
        <f>'7 - Résultats'!L324</f>
        <v>11</v>
      </c>
      <c r="AC30" s="256">
        <f>'7 - Résultats'!M324</f>
        <v>0</v>
      </c>
      <c r="AD30" s="256">
        <f>'7 - Résultats'!N324</f>
        <v>0</v>
      </c>
      <c r="AE30" s="256">
        <f>'7 - Résultats'!O324</f>
        <v>0</v>
      </c>
      <c r="AF30" s="256">
        <f>'7 - Résultats'!P324</f>
        <v>0</v>
      </c>
      <c r="AG30" s="256">
        <f>'7 - Résultats'!Q324</f>
        <v>11</v>
      </c>
      <c r="AH30" s="258" t="str">
        <f>'7 - Résultats'!R324</f>
        <v>NC</v>
      </c>
      <c r="AI30" s="258"/>
      <c r="AJ30" s="659" t="s">
        <v>5</v>
      </c>
      <c r="AK30" s="248" t="s">
        <v>102</v>
      </c>
      <c r="AL30" s="248">
        <f>'7 - Résultats'!L371</f>
        <v>4</v>
      </c>
      <c r="AM30" s="248">
        <f>'7 - Résultats'!M371</f>
        <v>0</v>
      </c>
      <c r="AN30" s="248">
        <f>'7 - Résultats'!N371</f>
        <v>0</v>
      </c>
      <c r="AO30" s="248">
        <f>'7 - Résultats'!O371</f>
        <v>0</v>
      </c>
      <c r="AP30" s="248">
        <f>'7 - Résultats'!P371</f>
        <v>0</v>
      </c>
      <c r="AQ30" s="248">
        <f>'7 - Résultats'!Q371</f>
        <v>4</v>
      </c>
      <c r="AR30" s="249" t="str">
        <f>'7 - Résultats'!R371</f>
        <v>NC</v>
      </c>
      <c r="AT30" s="250">
        <f t="shared" si="2"/>
        <v>0</v>
      </c>
      <c r="BL30" s="250" t="s">
        <v>10</v>
      </c>
      <c r="BM30" s="250"/>
      <c r="BN30" s="259" t="s">
        <v>40</v>
      </c>
      <c r="BO30" s="259"/>
      <c r="BP30" s="259" t="str">
        <f t="shared" si="3"/>
        <v>obligatoire</v>
      </c>
      <c r="BQ30" s="259" t="str">
        <f>'4 - Politique'!B44</f>
        <v>Mise en œuvre de la gestion des risques liés aux gaz à usage médical</v>
      </c>
      <c r="BR30" s="259">
        <f>'4 - Politique'!C44</f>
        <v>0</v>
      </c>
      <c r="BS30" s="259" t="str">
        <f>'4 - Politique'!D44</f>
        <v>22*</v>
      </c>
      <c r="BT30" s="259" t="str">
        <f>'4 - Politique'!E44</f>
        <v>Arrêté du 6 avril 2011</v>
      </c>
      <c r="BU30" s="259" t="str">
        <f>'4 - Politique'!F44</f>
        <v xml:space="preserve">La structure a mis en place un système de déclaration interne des presque accidents, évènements et effets indésirables liés à l'utilisation des gaz </v>
      </c>
      <c r="BV30" s="363">
        <f>'4 - Politique'!J44</f>
        <v>0</v>
      </c>
      <c r="BW30" s="259">
        <f>'4 - Politique'!K44</f>
        <v>0</v>
      </c>
      <c r="BY30" s="267"/>
      <c r="BZ30" s="267"/>
      <c r="CA30" s="267"/>
    </row>
    <row r="31" spans="1:79" ht="13.5" customHeight="1" x14ac:dyDescent="0.3">
      <c r="A31" s="248">
        <f>'3 - Établissement'!$E$9</f>
        <v>0</v>
      </c>
      <c r="C31" s="255"/>
      <c r="U31" s="256"/>
      <c r="V31" s="257"/>
      <c r="W31" s="256"/>
      <c r="X31" s="256"/>
      <c r="Y31" s="256"/>
      <c r="Z31" s="659"/>
      <c r="AA31" s="256" t="s">
        <v>103</v>
      </c>
      <c r="AB31" s="256">
        <f>'7 - Résultats'!L325</f>
        <v>11</v>
      </c>
      <c r="AC31" s="256">
        <f>'7 - Résultats'!M325</f>
        <v>0</v>
      </c>
      <c r="AD31" s="256">
        <f>'7 - Résultats'!N325</f>
        <v>0</v>
      </c>
      <c r="AE31" s="256">
        <f>'7 - Résultats'!O325</f>
        <v>0</v>
      </c>
      <c r="AF31" s="256">
        <f>'7 - Résultats'!P325</f>
        <v>0</v>
      </c>
      <c r="AG31" s="256">
        <f>'7 - Résultats'!Q325</f>
        <v>11</v>
      </c>
      <c r="AH31" s="258" t="str">
        <f>'7 - Résultats'!R325</f>
        <v>NC</v>
      </c>
      <c r="AI31" s="258"/>
      <c r="AJ31" s="659"/>
      <c r="AK31" s="248" t="s">
        <v>103</v>
      </c>
      <c r="AL31" s="248">
        <f>'7 - Résultats'!L372</f>
        <v>4</v>
      </c>
      <c r="AM31" s="248">
        <f>'7 - Résultats'!M372</f>
        <v>0</v>
      </c>
      <c r="AN31" s="248">
        <f>'7 - Résultats'!N372</f>
        <v>0</v>
      </c>
      <c r="AO31" s="248">
        <f>'7 - Résultats'!O372</f>
        <v>0</v>
      </c>
      <c r="AP31" s="248">
        <f>'7 - Résultats'!P372</f>
        <v>0</v>
      </c>
      <c r="AQ31" s="248">
        <f>'7 - Résultats'!Q372</f>
        <v>4</v>
      </c>
      <c r="AR31" s="249" t="str">
        <f>'7 - Résultats'!R372</f>
        <v>NC</v>
      </c>
      <c r="AT31" s="250">
        <f t="shared" si="2"/>
        <v>0</v>
      </c>
      <c r="BL31" s="250" t="s">
        <v>10</v>
      </c>
      <c r="BM31" s="250"/>
      <c r="BN31" s="259" t="s">
        <v>40</v>
      </c>
      <c r="BO31" s="259"/>
      <c r="BP31" s="259" t="str">
        <f t="shared" si="3"/>
        <v>non-obligatoire</v>
      </c>
      <c r="BQ31" s="259">
        <f>'4 - Politique'!B45</f>
        <v>0</v>
      </c>
      <c r="BR31" s="259">
        <f>'4 - Politique'!C45</f>
        <v>0</v>
      </c>
      <c r="BS31" s="259">
        <f>'4 - Politique'!D45</f>
        <v>23</v>
      </c>
      <c r="BT31" s="259">
        <f>'4 - Politique'!E45</f>
        <v>0</v>
      </c>
      <c r="BU31" s="259" t="str">
        <f>'4 - Politique'!F45</f>
        <v>Une fiche de déclaration d'évènement indésirable est mise à la disposition des équipes dans votre établissement</v>
      </c>
      <c r="BV31" s="363">
        <f>'4 - Politique'!J45</f>
        <v>0</v>
      </c>
      <c r="BW31" s="259">
        <f>'4 - Politique'!K45</f>
        <v>0</v>
      </c>
      <c r="BY31" s="267"/>
      <c r="BZ31" s="267"/>
      <c r="CA31" s="267"/>
    </row>
    <row r="32" spans="1:79" ht="13.5" customHeight="1" x14ac:dyDescent="0.3">
      <c r="A32" s="248">
        <f>'3 - Établissement'!$E$9</f>
        <v>0</v>
      </c>
      <c r="C32" s="255"/>
      <c r="U32" s="256"/>
      <c r="V32" s="257"/>
      <c r="W32" s="256"/>
      <c r="X32" s="256"/>
      <c r="Y32" s="256"/>
      <c r="Z32" s="659"/>
      <c r="AA32" s="256" t="s">
        <v>104</v>
      </c>
      <c r="AB32" s="256">
        <f>'7 - Résultats'!L326</f>
        <v>11</v>
      </c>
      <c r="AC32" s="256">
        <f>'7 - Résultats'!M326</f>
        <v>0</v>
      </c>
      <c r="AD32" s="256">
        <f>'7 - Résultats'!N326</f>
        <v>0</v>
      </c>
      <c r="AE32" s="256">
        <f>'7 - Résultats'!O326</f>
        <v>0</v>
      </c>
      <c r="AF32" s="256">
        <f>'7 - Résultats'!P326</f>
        <v>0</v>
      </c>
      <c r="AG32" s="256">
        <f>'7 - Résultats'!Q326</f>
        <v>11</v>
      </c>
      <c r="AH32" s="258" t="str">
        <f>'7 - Résultats'!R326</f>
        <v>NC</v>
      </c>
      <c r="AI32" s="258"/>
      <c r="AJ32" s="659"/>
      <c r="AK32" s="248" t="s">
        <v>104</v>
      </c>
      <c r="AL32" s="248">
        <f>'7 - Résultats'!L373</f>
        <v>4</v>
      </c>
      <c r="AM32" s="248">
        <f>'7 - Résultats'!M373</f>
        <v>0</v>
      </c>
      <c r="AN32" s="248">
        <f>'7 - Résultats'!N373</f>
        <v>0</v>
      </c>
      <c r="AO32" s="248">
        <f>'7 - Résultats'!O373</f>
        <v>0</v>
      </c>
      <c r="AP32" s="248">
        <f>'7 - Résultats'!P373</f>
        <v>0</v>
      </c>
      <c r="AQ32" s="248">
        <f>'7 - Résultats'!Q373</f>
        <v>4</v>
      </c>
      <c r="AR32" s="249" t="str">
        <f>'7 - Résultats'!R373</f>
        <v>NC</v>
      </c>
      <c r="AT32" s="250">
        <f t="shared" si="2"/>
        <v>0</v>
      </c>
      <c r="BL32" s="250" t="s">
        <v>10</v>
      </c>
      <c r="BM32" s="250"/>
      <c r="BN32" s="259" t="s">
        <v>40</v>
      </c>
      <c r="BO32" s="259"/>
      <c r="BP32" s="259" t="str">
        <f t="shared" si="3"/>
        <v>non-obligatoire</v>
      </c>
      <c r="BQ32" s="259">
        <f>'4 - Politique'!B46</f>
        <v>0</v>
      </c>
      <c r="BR32" s="259">
        <f>'4 - Politique'!C46</f>
        <v>0</v>
      </c>
      <c r="BS32" s="259">
        <f>'4 - Politique'!D46</f>
        <v>24</v>
      </c>
      <c r="BT32" s="259">
        <f>'4 - Politique'!E46</f>
        <v>0</v>
      </c>
      <c r="BU32" s="259" t="str">
        <f>'4 - Politique'!F46</f>
        <v>Les professionnels savent déclarer les évènements indésirables</v>
      </c>
      <c r="BV32" s="363">
        <f>'4 - Politique'!J46</f>
        <v>0</v>
      </c>
      <c r="BW32" s="259">
        <f>'4 - Politique'!K46</f>
        <v>0</v>
      </c>
      <c r="BY32" s="267"/>
      <c r="BZ32" s="267"/>
      <c r="CA32" s="267"/>
    </row>
    <row r="33" spans="1:79" ht="13.5" customHeight="1" x14ac:dyDescent="0.3">
      <c r="A33" s="248">
        <f>'3 - Établissement'!$E$9</f>
        <v>0</v>
      </c>
      <c r="C33" s="255"/>
      <c r="U33" s="256"/>
      <c r="V33" s="257"/>
      <c r="W33" s="256"/>
      <c r="X33" s="256"/>
      <c r="Y33" s="256"/>
      <c r="Z33" s="659"/>
      <c r="AA33" s="256" t="s">
        <v>121</v>
      </c>
      <c r="AB33" s="256">
        <f>'7 - Résultats'!L327</f>
        <v>11</v>
      </c>
      <c r="AC33" s="256">
        <f>'7 - Résultats'!M327</f>
        <v>0</v>
      </c>
      <c r="AD33" s="256">
        <f>'7 - Résultats'!N327</f>
        <v>0</v>
      </c>
      <c r="AE33" s="256">
        <f>'7 - Résultats'!O327</f>
        <v>0</v>
      </c>
      <c r="AF33" s="256">
        <f>'7 - Résultats'!P327</f>
        <v>0</v>
      </c>
      <c r="AG33" s="256">
        <f>'7 - Résultats'!Q327</f>
        <v>11</v>
      </c>
      <c r="AH33" s="258" t="str">
        <f>'7 - Résultats'!R327</f>
        <v>NC</v>
      </c>
      <c r="AI33" s="258"/>
      <c r="AJ33" s="659"/>
      <c r="AK33" s="248" t="s">
        <v>121</v>
      </c>
      <c r="AL33" s="248">
        <f>'7 - Résultats'!L374</f>
        <v>4</v>
      </c>
      <c r="AM33" s="248">
        <f>'7 - Résultats'!M374</f>
        <v>0</v>
      </c>
      <c r="AN33" s="248">
        <f>'7 - Résultats'!N374</f>
        <v>0</v>
      </c>
      <c r="AO33" s="248">
        <f>'7 - Résultats'!O374</f>
        <v>0</v>
      </c>
      <c r="AP33" s="248">
        <f>'7 - Résultats'!P374</f>
        <v>0</v>
      </c>
      <c r="AQ33" s="248">
        <f>'7 - Résultats'!Q374</f>
        <v>4</v>
      </c>
      <c r="AR33" s="249" t="str">
        <f>'7 - Résultats'!R374</f>
        <v>NC</v>
      </c>
      <c r="AT33" s="250">
        <f t="shared" si="2"/>
        <v>0</v>
      </c>
      <c r="BL33" s="250" t="s">
        <v>10</v>
      </c>
      <c r="BM33" s="250"/>
      <c r="BN33" s="259" t="s">
        <v>40</v>
      </c>
      <c r="BO33" s="259"/>
      <c r="BP33" s="259" t="str">
        <f t="shared" si="3"/>
        <v>obligatoire</v>
      </c>
      <c r="BQ33" s="259">
        <f>'4 - Politique'!B47</f>
        <v>0</v>
      </c>
      <c r="BR33" s="259">
        <f>'4 - Politique'!C47</f>
        <v>0</v>
      </c>
      <c r="BS33" s="259" t="str">
        <f>'4 - Politique'!D47</f>
        <v>25*</v>
      </c>
      <c r="BT33" s="259" t="str">
        <f>'4 - Politique'!E47</f>
        <v>Arrêté du 6 avril 2011</v>
      </c>
      <c r="BU33" s="259" t="str">
        <f>'4 - Politique'!F47</f>
        <v>L'analyse des évènements indésirables liés aux gaz médicaux est organisée lors de réunions pluriprofessionnelles</v>
      </c>
      <c r="BV33" s="363">
        <f>'4 - Politique'!J47</f>
        <v>0</v>
      </c>
      <c r="BW33" s="259">
        <f>'4 - Politique'!K47</f>
        <v>0</v>
      </c>
      <c r="BY33" s="267"/>
      <c r="BZ33" s="267"/>
      <c r="CA33" s="267"/>
    </row>
    <row r="34" spans="1:79" ht="13.5" customHeight="1" x14ac:dyDescent="0.3">
      <c r="A34" s="248">
        <f>'3 - Établissement'!$E$9</f>
        <v>0</v>
      </c>
      <c r="C34" s="255"/>
      <c r="U34" s="256"/>
      <c r="V34" s="256"/>
      <c r="W34" s="256"/>
      <c r="X34" s="256"/>
      <c r="Y34" s="256"/>
      <c r="Z34" s="256"/>
      <c r="AA34" s="256"/>
      <c r="AB34" s="256"/>
      <c r="AC34" s="256"/>
      <c r="AD34" s="256"/>
      <c r="AE34" s="256"/>
      <c r="AF34" s="256"/>
      <c r="AG34" s="256"/>
      <c r="AH34" s="258"/>
      <c r="AI34" s="258"/>
      <c r="AT34" s="250">
        <f t="shared" si="2"/>
        <v>0</v>
      </c>
      <c r="BL34" s="250" t="s">
        <v>10</v>
      </c>
      <c r="BM34" s="250"/>
      <c r="BN34" s="259" t="s">
        <v>40</v>
      </c>
      <c r="BO34" s="259"/>
      <c r="BP34" s="259" t="str">
        <f t="shared" si="3"/>
        <v>obligatoire</v>
      </c>
      <c r="BQ34" s="259">
        <f>'4 - Politique'!B48</f>
        <v>0</v>
      </c>
      <c r="BR34" s="259">
        <f>'4 - Politique'!C48</f>
        <v>0</v>
      </c>
      <c r="BS34" s="259" t="str">
        <f>'4 - Politique'!D48</f>
        <v>26*</v>
      </c>
      <c r="BT34" s="259" t="str">
        <f>'4 - Politique'!E48</f>
        <v>Arrêté du 6 avril 2011</v>
      </c>
      <c r="BU34" s="259" t="str">
        <f>'4 - Politique'!F48</f>
        <v>Les conclusions et décisions prises suite à l'analyse de ces évènements indésirables sont communiquées aux professionnels impliqués dans le circuit des gaz à usage médical</v>
      </c>
      <c r="BV34" s="363">
        <f>'4 - Politique'!J48</f>
        <v>0</v>
      </c>
      <c r="BW34" s="259">
        <f>'4 - Politique'!K48</f>
        <v>0</v>
      </c>
      <c r="BY34" s="267"/>
      <c r="BZ34" s="267"/>
      <c r="CA34" s="267"/>
    </row>
    <row r="35" spans="1:79" ht="13.5" customHeight="1" x14ac:dyDescent="0.3">
      <c r="A35" s="248">
        <f>'3 - Établissement'!$E$9</f>
        <v>0</v>
      </c>
      <c r="C35" s="255"/>
      <c r="U35" s="256"/>
      <c r="V35" s="256"/>
      <c r="W35" s="256"/>
      <c r="X35" s="256"/>
      <c r="Y35" s="256"/>
      <c r="Z35" s="256" t="s">
        <v>100</v>
      </c>
      <c r="AA35" s="256"/>
      <c r="AB35" s="256">
        <f>'7 - Résultats'!L329</f>
        <v>49</v>
      </c>
      <c r="AC35" s="256">
        <f>'7 - Résultats'!M329</f>
        <v>0</v>
      </c>
      <c r="AD35" s="256">
        <f>'7 - Résultats'!N329</f>
        <v>0</v>
      </c>
      <c r="AE35" s="256">
        <f>'7 - Résultats'!O329</f>
        <v>0</v>
      </c>
      <c r="AF35" s="256">
        <f>'7 - Résultats'!P329</f>
        <v>0</v>
      </c>
      <c r="AG35" s="256">
        <f>'7 - Résultats'!Q329</f>
        <v>49</v>
      </c>
      <c r="AH35" s="258">
        <f>'7 - Résultats'!R329</f>
        <v>0</v>
      </c>
      <c r="AI35" s="258"/>
      <c r="AJ35" s="248" t="s">
        <v>100</v>
      </c>
      <c r="AL35" s="248">
        <f>'7 - Résultats'!L376</f>
        <v>26</v>
      </c>
      <c r="AM35" s="248">
        <f>'7 - Résultats'!M376</f>
        <v>0</v>
      </c>
      <c r="AN35" s="248">
        <f>'7 - Résultats'!N376</f>
        <v>0</v>
      </c>
      <c r="AO35" s="248">
        <f>'7 - Résultats'!O376</f>
        <v>0</v>
      </c>
      <c r="AP35" s="248">
        <f>'7 - Résultats'!P376</f>
        <v>0</v>
      </c>
      <c r="AQ35" s="248">
        <f>'7 - Résultats'!Q376</f>
        <v>26</v>
      </c>
      <c r="AR35" s="249">
        <f>'7 - Résultats'!R376</f>
        <v>0</v>
      </c>
      <c r="AT35" s="250">
        <f t="shared" si="2"/>
        <v>0</v>
      </c>
      <c r="BL35" s="250" t="s">
        <v>10</v>
      </c>
      <c r="BM35" s="250"/>
      <c r="BN35" s="259" t="s">
        <v>40</v>
      </c>
      <c r="BO35" s="259"/>
      <c r="BP35" s="259" t="str">
        <f t="shared" si="3"/>
        <v>obligatoire</v>
      </c>
      <c r="BQ35" s="259">
        <f>'4 - Politique'!B49</f>
        <v>0</v>
      </c>
      <c r="BR35" s="259">
        <f>'4 - Politique'!C49</f>
        <v>0</v>
      </c>
      <c r="BS35" s="259" t="str">
        <f>'4 - Politique'!D49</f>
        <v>27*</v>
      </c>
      <c r="BT35" s="259" t="str">
        <f>'4 - Politique'!E49</f>
        <v>Arrêté du 6 avril 2011</v>
      </c>
      <c r="BU35" s="259" t="str">
        <f>'4 - Politique'!F49</f>
        <v>Des actions correctives sont décidées durant ces réunions, intégrées dans le programme d'actions, mises en place et évaluées</v>
      </c>
      <c r="BV35" s="363">
        <f>'4 - Politique'!J49</f>
        <v>0</v>
      </c>
      <c r="BW35" s="259">
        <f>'4 - Politique'!K49</f>
        <v>0</v>
      </c>
      <c r="BY35" s="267"/>
      <c r="BZ35" s="267"/>
      <c r="CA35" s="267"/>
    </row>
    <row r="36" spans="1:79" ht="13.5" customHeight="1" x14ac:dyDescent="0.3">
      <c r="A36" s="248">
        <f>'3 - Établissement'!$E$9</f>
        <v>0</v>
      </c>
      <c r="C36" s="255"/>
      <c r="U36" s="256"/>
      <c r="V36" s="256"/>
      <c r="W36" s="256"/>
      <c r="X36" s="256"/>
      <c r="Y36" s="256"/>
      <c r="Z36" s="256"/>
      <c r="AA36" s="256"/>
      <c r="AB36" s="256"/>
      <c r="AC36" s="256"/>
      <c r="AD36" s="256"/>
      <c r="AE36" s="256"/>
      <c r="AF36" s="256"/>
      <c r="AG36" s="256"/>
      <c r="AH36" s="258"/>
      <c r="AI36" s="258"/>
      <c r="AT36" s="250">
        <f t="shared" si="2"/>
        <v>0</v>
      </c>
      <c r="BL36" s="250" t="s">
        <v>10</v>
      </c>
      <c r="BM36" s="250"/>
      <c r="BN36" s="259"/>
      <c r="BO36" s="259"/>
      <c r="BP36" s="259" t="str">
        <f t="shared" si="3"/>
        <v>non-obligatoire</v>
      </c>
      <c r="BQ36" s="259" t="str">
        <f>'4 - Politique'!B50</f>
        <v>Chapitre 3. Prescription des gaz à usage médical</v>
      </c>
      <c r="BR36" s="259">
        <f>'4 - Politique'!C50</f>
        <v>0</v>
      </c>
      <c r="BS36" s="259">
        <f>'4 - Politique'!D50</f>
        <v>0</v>
      </c>
      <c r="BT36" s="259">
        <f>'4 - Politique'!E50</f>
        <v>0</v>
      </c>
      <c r="BU36" s="259">
        <f>'4 - Politique'!F50</f>
        <v>0</v>
      </c>
      <c r="BV36" s="363">
        <f>'4 - Politique'!J50</f>
        <v>0</v>
      </c>
      <c r="BW36" s="259">
        <f>'4 - Politique'!K50</f>
        <v>0</v>
      </c>
      <c r="BY36" s="267"/>
      <c r="BZ36" s="267"/>
      <c r="CA36" s="267"/>
    </row>
    <row r="37" spans="1:79" ht="13.5" customHeight="1" x14ac:dyDescent="0.3">
      <c r="A37" s="248">
        <f>'3 - Établissement'!$E$9</f>
        <v>0</v>
      </c>
      <c r="C37" s="255"/>
      <c r="U37" s="256"/>
      <c r="V37" s="256"/>
      <c r="W37" s="256"/>
      <c r="X37" s="256"/>
      <c r="Y37" s="256"/>
      <c r="AG37" s="256"/>
      <c r="AH37" s="258"/>
      <c r="AI37" s="258"/>
      <c r="AT37" s="250">
        <f t="shared" si="2"/>
        <v>0</v>
      </c>
      <c r="BL37" s="250" t="s">
        <v>10</v>
      </c>
      <c r="BM37" s="250"/>
      <c r="BN37" s="259" t="s">
        <v>41</v>
      </c>
      <c r="BO37" s="259"/>
      <c r="BP37" s="259" t="str">
        <f t="shared" si="3"/>
        <v>obligatoire</v>
      </c>
      <c r="BQ37" s="259" t="str">
        <f>'4 - Politique'!B51</f>
        <v>Prescription des gaz à usage médical</v>
      </c>
      <c r="BR37" s="259">
        <f>'4 - Politique'!C51</f>
        <v>0</v>
      </c>
      <c r="BS37" s="259" t="str">
        <f>'4 - Politique'!D51</f>
        <v>28*</v>
      </c>
      <c r="BT37" s="259" t="str">
        <f>'4 - Politique'!E51</f>
        <v>Article R5132-3 du CSP</v>
      </c>
      <c r="BU37" s="259" t="str">
        <f>'4 - Politique'!F51</f>
        <v>Les prescripteurs connaissent la liste des gaz médicaux ayant le statut de médicament et nécessitant une prescription (Oxygène, MEOPA, protoxyde d'azote, monoxyde d'azote, xénon)
La réponse à cette question est calculée automatiquement pour être identique à la 18. Vous pouvez compléter d'un commentaire</v>
      </c>
      <c r="BV37" s="363" t="str">
        <f>'4 - Politique'!J51</f>
        <v/>
      </c>
      <c r="BW37" s="259">
        <f>'4 - Politique'!K51</f>
        <v>0</v>
      </c>
      <c r="BY37" s="267"/>
      <c r="BZ37" s="267"/>
      <c r="CA37" s="267"/>
    </row>
    <row r="38" spans="1:79" ht="13.5" customHeight="1" x14ac:dyDescent="0.3">
      <c r="A38" s="248">
        <f>'3 - Établissement'!$E$9</f>
        <v>0</v>
      </c>
      <c r="C38" s="255"/>
      <c r="U38" s="256"/>
      <c r="V38" s="256"/>
      <c r="W38" s="256"/>
      <c r="X38" s="256"/>
      <c r="Y38" s="256"/>
      <c r="AG38" s="256"/>
      <c r="AH38" s="258"/>
      <c r="AI38" s="258"/>
      <c r="AT38" s="250">
        <f t="shared" si="2"/>
        <v>0</v>
      </c>
      <c r="BL38" s="250" t="s">
        <v>10</v>
      </c>
      <c r="BM38" s="250"/>
      <c r="BN38" s="259" t="s">
        <v>41</v>
      </c>
      <c r="BO38" s="259"/>
      <c r="BP38" s="259" t="str">
        <f t="shared" si="3"/>
        <v>obligatoire</v>
      </c>
      <c r="BQ38" s="259">
        <f>'4 - Politique'!B52</f>
        <v>0</v>
      </c>
      <c r="BR38" s="259">
        <f>'4 - Politique'!C52</f>
        <v>0</v>
      </c>
      <c r="BS38" s="259" t="str">
        <f>'4 - Politique'!D52</f>
        <v>29*</v>
      </c>
      <c r="BT38" s="259" t="str">
        <f>'4 - Politique'!E52</f>
        <v>Article R5132-3 du CSP</v>
      </c>
      <c r="BU38" s="259" t="str">
        <f>'4 - Politique'!F52</f>
        <v>Les gaz médicaux avec statut de médicament font l'objet systématiquement d'une prescription écrite (papier ou informatique)</v>
      </c>
      <c r="BV38" s="363">
        <f>'4 - Politique'!J52</f>
        <v>0</v>
      </c>
      <c r="BW38" s="259">
        <f>'4 - Politique'!K52</f>
        <v>0</v>
      </c>
      <c r="BY38" s="267"/>
      <c r="BZ38" s="267"/>
      <c r="CA38" s="267"/>
    </row>
    <row r="39" spans="1:79" ht="13.5" customHeight="1" x14ac:dyDescent="0.3">
      <c r="A39" s="248">
        <f>'3 - Établissement'!$E$9</f>
        <v>0</v>
      </c>
      <c r="C39" s="255"/>
      <c r="U39" s="256"/>
      <c r="V39" s="256"/>
      <c r="W39" s="256"/>
      <c r="X39" s="256"/>
      <c r="Y39" s="256"/>
      <c r="AG39" s="256"/>
      <c r="AH39" s="256"/>
      <c r="AI39" s="256"/>
      <c r="AJ39" s="256"/>
      <c r="AK39" s="256"/>
      <c r="AL39" s="256"/>
      <c r="AM39" s="256"/>
      <c r="AN39" s="256"/>
      <c r="AO39" s="256"/>
      <c r="AP39" s="256"/>
      <c r="AQ39" s="256"/>
      <c r="AT39" s="250">
        <f t="shared" si="2"/>
        <v>0</v>
      </c>
      <c r="BL39" s="250" t="s">
        <v>10</v>
      </c>
      <c r="BM39" s="250"/>
      <c r="BN39" s="259" t="s">
        <v>41</v>
      </c>
      <c r="BO39" s="259"/>
      <c r="BP39" s="259" t="str">
        <f t="shared" si="3"/>
        <v>non-obligatoire</v>
      </c>
      <c r="BQ39" s="259">
        <f>'4 - Politique'!B53</f>
        <v>0</v>
      </c>
      <c r="BR39" s="259">
        <f>'4 - Politique'!C53</f>
        <v>0</v>
      </c>
      <c r="BS39" s="259">
        <f>'4 - Politique'!D53</f>
        <v>30</v>
      </c>
      <c r="BT39" s="259">
        <f>'4 - Politique'!E53</f>
        <v>0</v>
      </c>
      <c r="BU39" s="259" t="str">
        <f>'4 - Politique'!F53</f>
        <v>Les prescriptions contiennent le nom du gaz médicinal, le débit en L/min (hors MEOPA), la durée d'administration, durée du traitement et le mode d'administration</v>
      </c>
      <c r="BV39" s="259">
        <f>'4 - Politique'!J53</f>
        <v>0</v>
      </c>
      <c r="BW39" s="259">
        <f>'4 - Politique'!K53</f>
        <v>0</v>
      </c>
      <c r="BY39" s="267"/>
      <c r="BZ39" s="267"/>
      <c r="CA39" s="267"/>
    </row>
    <row r="40" spans="1:79" ht="13.5" customHeight="1" x14ac:dyDescent="0.3">
      <c r="A40" s="248">
        <f>'3 - Établissement'!$E$9</f>
        <v>0</v>
      </c>
      <c r="C40" s="255"/>
      <c r="U40" s="256"/>
      <c r="V40" s="256"/>
      <c r="W40" s="256"/>
      <c r="X40" s="256"/>
      <c r="Y40" s="256"/>
      <c r="AG40" s="256"/>
      <c r="AH40" s="256"/>
      <c r="AI40" s="256"/>
      <c r="AJ40" s="256"/>
      <c r="AK40" s="256"/>
      <c r="AL40" s="256"/>
      <c r="AM40" s="256"/>
      <c r="AN40" s="256"/>
      <c r="AO40" s="256"/>
      <c r="AP40" s="256"/>
      <c r="AQ40" s="256"/>
      <c r="AT40" s="250">
        <f t="shared" si="2"/>
        <v>0</v>
      </c>
      <c r="BL40" s="250" t="s">
        <v>10</v>
      </c>
      <c r="BM40" s="250"/>
      <c r="BN40" s="259" t="s">
        <v>41</v>
      </c>
      <c r="BO40" s="259"/>
      <c r="BP40" s="259" t="str">
        <f t="shared" si="3"/>
        <v>non-obligatoire</v>
      </c>
      <c r="BQ40" s="259">
        <f>'4 - Politique'!B54</f>
        <v>0</v>
      </c>
      <c r="BR40" s="259">
        <f>'4 - Politique'!C54</f>
        <v>0</v>
      </c>
      <c r="BS40" s="259">
        <f>'4 - Politique'!D54</f>
        <v>31</v>
      </c>
      <c r="BT40" s="259">
        <f>'4 - Politique'!E54</f>
        <v>0</v>
      </c>
      <c r="BU40" s="259" t="str">
        <f>'4 - Politique'!F54</f>
        <v>Les prescriptions de MEOPA précisent s'il s'agit d'une administration en débit continu ou à la demande (débit discontinu avec une valve)</v>
      </c>
      <c r="BV40" s="259">
        <f>'4 - Politique'!J54</f>
        <v>0</v>
      </c>
      <c r="BW40" s="259">
        <f>'4 - Politique'!K54</f>
        <v>0</v>
      </c>
      <c r="BY40" s="267"/>
      <c r="BZ40" s="267"/>
      <c r="CA40" s="267"/>
    </row>
    <row r="41" spans="1:79" ht="13.5" customHeight="1" x14ac:dyDescent="0.3">
      <c r="A41" s="248">
        <f>'3 - Établissement'!$E$9</f>
        <v>0</v>
      </c>
      <c r="C41" s="255"/>
      <c r="U41" s="256"/>
      <c r="V41" s="256"/>
      <c r="W41" s="256"/>
      <c r="X41" s="256"/>
      <c r="Y41" s="256"/>
      <c r="AG41" s="256"/>
      <c r="AH41" s="256"/>
      <c r="AI41" s="256"/>
      <c r="AJ41" s="256"/>
      <c r="AK41" s="256"/>
      <c r="AL41" s="256"/>
      <c r="AM41" s="256"/>
      <c r="AN41" s="256"/>
      <c r="AO41" s="256"/>
      <c r="AP41" s="256"/>
      <c r="AQ41" s="256"/>
      <c r="AT41" s="250">
        <f t="shared" si="2"/>
        <v>0</v>
      </c>
      <c r="BL41" s="249" t="s">
        <v>130</v>
      </c>
      <c r="BN41" s="259"/>
      <c r="BO41" s="259"/>
      <c r="BP41" s="259" t="str">
        <f t="shared" si="3"/>
        <v>non-obligatoire</v>
      </c>
      <c r="BQ41" s="259" t="str">
        <f>'5 - PUI et autre local'!B18</f>
        <v>Chapitre 4. Stockage des gaz médicaux en PUI ou en local de l'atelier des fluides médicaux</v>
      </c>
      <c r="BR41" s="259"/>
      <c r="BS41" s="259"/>
      <c r="BT41" s="259"/>
      <c r="BU41" s="259"/>
      <c r="BV41" s="259"/>
      <c r="BW41" s="259"/>
      <c r="BY41" s="267"/>
      <c r="BZ41" s="267"/>
      <c r="CA41" s="267"/>
    </row>
    <row r="42" spans="1:79" ht="13.5" customHeight="1" x14ac:dyDescent="0.3">
      <c r="A42" s="248">
        <f>'3 - Établissement'!$E$9</f>
        <v>0</v>
      </c>
      <c r="C42" s="255"/>
      <c r="U42" s="256"/>
      <c r="V42" s="256"/>
      <c r="W42" s="256"/>
      <c r="X42" s="256"/>
      <c r="Y42" s="256"/>
      <c r="AG42" s="256"/>
      <c r="AH42" s="256"/>
      <c r="AI42" s="256"/>
      <c r="AJ42" s="256"/>
      <c r="AK42" s="256"/>
      <c r="AL42" s="256"/>
      <c r="AM42" s="256"/>
      <c r="AN42" s="256"/>
      <c r="AO42" s="256"/>
      <c r="AP42" s="256"/>
      <c r="AQ42" s="256"/>
      <c r="AT42" s="250">
        <f t="shared" si="2"/>
        <v>0</v>
      </c>
      <c r="BL42" s="249" t="s">
        <v>130</v>
      </c>
      <c r="BN42" s="259"/>
      <c r="BO42" s="259"/>
      <c r="BP42" s="259" t="str">
        <f t="shared" si="3"/>
        <v>non-obligatoire</v>
      </c>
      <c r="BQ42" s="259" t="str">
        <f>'5 - PUI et autre local'!B19</f>
        <v>Thématique : Généralités</v>
      </c>
      <c r="BR42" s="259"/>
      <c r="BS42" s="259"/>
      <c r="BT42" s="259"/>
      <c r="BU42" s="259"/>
      <c r="BV42" s="259"/>
      <c r="BW42" s="259"/>
      <c r="BY42" s="267"/>
      <c r="BZ42" s="267"/>
      <c r="CA42" s="267"/>
    </row>
    <row r="43" spans="1:79" ht="13.5" customHeight="1" x14ac:dyDescent="0.25">
      <c r="A43" s="248">
        <f>'3 - Établissement'!$E$9</f>
        <v>0</v>
      </c>
      <c r="C43" s="255"/>
      <c r="U43" s="256"/>
      <c r="V43" s="256"/>
      <c r="W43" s="256"/>
      <c r="X43" s="256"/>
      <c r="Y43" s="256"/>
      <c r="AG43" s="256"/>
      <c r="AH43" s="256"/>
      <c r="AI43" s="256"/>
      <c r="AJ43" s="256"/>
      <c r="AK43" s="256"/>
      <c r="AL43" s="256"/>
      <c r="AM43" s="256"/>
      <c r="AN43" s="256"/>
      <c r="AO43" s="256"/>
      <c r="AP43" s="256"/>
      <c r="AQ43" s="256"/>
      <c r="AT43" s="250">
        <f t="shared" si="2"/>
        <v>0</v>
      </c>
      <c r="BL43" s="249" t="s">
        <v>130</v>
      </c>
      <c r="BN43" s="259" t="s">
        <v>3</v>
      </c>
      <c r="BO43" s="259"/>
      <c r="BP43" s="259" t="str">
        <f t="shared" si="3"/>
        <v>obligatoire</v>
      </c>
      <c r="BQ43" s="259" t="str">
        <f>'5 - PUI et autre local'!B20</f>
        <v>Stockage des gaz médicaux en PUI ou en local de l'atelier des fluides médicaux</v>
      </c>
      <c r="BR43" s="259" t="str">
        <f>'5 - PUI et autre local'!C20</f>
        <v>Généralités</v>
      </c>
      <c r="BS43" s="259" t="str">
        <f>'5 - PUI et autre local'!D20</f>
        <v>32*</v>
      </c>
      <c r="BT43" s="259" t="str">
        <f>'5 - PUI et autre local'!E20</f>
        <v>ANSM - Risques et précautions d'emploi liés à l'utilisation des gaz à usage médical</v>
      </c>
      <c r="BU43" s="259" t="str">
        <f>'5 - PUI et autre local'!F20</f>
        <v>A la réception, les équipes (pharmacien, préparateur...) vérifient la nature du gaz par lecture de l'étiquette, l'intégrité de la bouteille (absence de fuite, de choc, présence du système d'inviolabilité) et la pression pour les bouteilles à manodétendeur intégré</v>
      </c>
      <c r="BV43" s="259">
        <f>'5 - PUI et autre local'!J20</f>
        <v>0</v>
      </c>
      <c r="BW43" s="259">
        <f>'5 - PUI et autre local'!K20</f>
        <v>0</v>
      </c>
    </row>
    <row r="44" spans="1:79" ht="13.5" customHeight="1" x14ac:dyDescent="0.25">
      <c r="A44" s="248">
        <f>'3 - Établissement'!$E$9</f>
        <v>0</v>
      </c>
      <c r="C44" s="255"/>
      <c r="U44" s="256"/>
      <c r="V44" s="256"/>
      <c r="W44" s="256"/>
      <c r="X44" s="256"/>
      <c r="Y44" s="256"/>
      <c r="AG44" s="256"/>
      <c r="AH44" s="256"/>
      <c r="AI44" s="256"/>
      <c r="AJ44" s="256"/>
      <c r="AK44" s="256"/>
      <c r="AL44" s="256"/>
      <c r="AM44" s="256"/>
      <c r="AN44" s="256"/>
      <c r="AO44" s="256"/>
      <c r="AP44" s="256"/>
      <c r="AQ44" s="256"/>
      <c r="AT44" s="250">
        <f t="shared" si="2"/>
        <v>0</v>
      </c>
      <c r="BL44" s="249" t="s">
        <v>130</v>
      </c>
      <c r="BN44" s="259" t="s">
        <v>3</v>
      </c>
      <c r="BO44" s="259"/>
      <c r="BP44" s="259" t="str">
        <f t="shared" si="3"/>
        <v>non-obligatoire</v>
      </c>
      <c r="BQ44" s="259">
        <f>'5 - PUI et autre local'!B21</f>
        <v>0</v>
      </c>
      <c r="BR44" s="259">
        <f>'5 - PUI et autre local'!C21</f>
        <v>0</v>
      </c>
      <c r="BS44" s="259">
        <f>'5 - PUI et autre local'!D21</f>
        <v>33</v>
      </c>
      <c r="BT44" s="259">
        <f>'5 - PUI et autre local'!E21</f>
        <v>0</v>
      </c>
      <c r="BU44" s="259" t="str">
        <f>'5 - PUI et autre local'!F21</f>
        <v>En cas de microfuite suspectée à la réception ainsi que pour tout dysfonctionnement ou non-conformité, le pharmacien contacte le fournisseur des bouteilles de gaz pour réclamer une expertise sur la bouteille</v>
      </c>
      <c r="BV44" s="259">
        <f>'5 - PUI et autre local'!J21</f>
        <v>0</v>
      </c>
      <c r="BW44" s="259">
        <f>'5 - PUI et autre local'!K21</f>
        <v>0</v>
      </c>
    </row>
    <row r="45" spans="1:79" ht="13.5" customHeight="1" x14ac:dyDescent="0.25">
      <c r="A45" s="248">
        <f>'3 - Établissement'!$E$9</f>
        <v>0</v>
      </c>
      <c r="C45" s="255"/>
      <c r="U45" s="256"/>
      <c r="V45" s="256"/>
      <c r="W45" s="256"/>
      <c r="X45" s="256"/>
      <c r="Y45" s="256"/>
      <c r="AG45" s="256"/>
      <c r="AH45" s="256"/>
      <c r="AI45" s="256"/>
      <c r="AJ45" s="256"/>
      <c r="AK45" s="256"/>
      <c r="AL45" s="256"/>
      <c r="AM45" s="256"/>
      <c r="AN45" s="256"/>
      <c r="AO45" s="256"/>
      <c r="AP45" s="256"/>
      <c r="AQ45" s="256"/>
      <c r="AT45" s="250">
        <f t="shared" si="2"/>
        <v>0</v>
      </c>
      <c r="BL45" s="249" t="s">
        <v>130</v>
      </c>
      <c r="BN45" s="259" t="s">
        <v>3</v>
      </c>
      <c r="BO45" s="259"/>
      <c r="BP45" s="259" t="str">
        <f t="shared" si="3"/>
        <v>obligatoire</v>
      </c>
      <c r="BQ45" s="259">
        <f>'5 - PUI et autre local'!B22</f>
        <v>0</v>
      </c>
      <c r="BR45" s="259">
        <f>'5 - PUI et autre local'!C22</f>
        <v>0</v>
      </c>
      <c r="BS45" s="259" t="str">
        <f>'5 - PUI et autre local'!D22</f>
        <v>34*</v>
      </c>
      <c r="BT45" s="259" t="str">
        <f>'5 - PUI et autre local'!E22</f>
        <v>Arrêté du 25 juin 1980</v>
      </c>
      <c r="BU45" s="259" t="str">
        <f>'5 - PUI et autre local'!F22</f>
        <v>La ou les pièces de stockage des gaz à usage médical sont clairement identifiées, sécurisées, propres, ventilées (ventilation haute et basse sur la porte), à l'abri des intempéries et ne contiennent pas de source de chaleur</v>
      </c>
      <c r="BV45" s="259">
        <f>'5 - PUI et autre local'!J22</f>
        <v>0</v>
      </c>
      <c r="BW45" s="259">
        <f>'5 - PUI et autre local'!K22</f>
        <v>0</v>
      </c>
    </row>
    <row r="46" spans="1:79" ht="13.5" customHeight="1" x14ac:dyDescent="0.25">
      <c r="A46" s="248">
        <f>'3 - Établissement'!$E$9</f>
        <v>0</v>
      </c>
      <c r="C46" s="255"/>
      <c r="U46" s="256"/>
      <c r="V46" s="256"/>
      <c r="W46" s="256"/>
      <c r="X46" s="256"/>
      <c r="Y46" s="256"/>
      <c r="AG46" s="256"/>
      <c r="AH46" s="256"/>
      <c r="AI46" s="256"/>
      <c r="AJ46" s="256"/>
      <c r="AK46" s="256"/>
      <c r="AL46" s="256"/>
      <c r="AM46" s="256"/>
      <c r="AN46" s="256"/>
      <c r="AO46" s="256"/>
      <c r="AP46" s="256"/>
      <c r="AQ46" s="256"/>
      <c r="AT46" s="250">
        <f t="shared" si="2"/>
        <v>0</v>
      </c>
      <c r="BL46" s="249" t="s">
        <v>130</v>
      </c>
      <c r="BN46" s="259" t="s">
        <v>3</v>
      </c>
      <c r="BO46" s="259"/>
      <c r="BP46" s="259" t="str">
        <f t="shared" si="3"/>
        <v>non-obligatoire</v>
      </c>
      <c r="BQ46" s="259">
        <f>'5 - PUI et autre local'!B23</f>
        <v>0</v>
      </c>
      <c r="BR46" s="259">
        <f>'5 - PUI et autre local'!C23</f>
        <v>0</v>
      </c>
      <c r="BS46" s="259">
        <f>'5 - PUI et autre local'!D23</f>
        <v>35</v>
      </c>
      <c r="BT46" s="259" t="str">
        <f>'5 - PUI et autre local'!E23</f>
        <v>ANSM - Risques et précautions d'emploi liés à l'utilisation des gaz à usage médical</v>
      </c>
      <c r="BU46" s="259" t="str">
        <f>'5 - PUI et autre local'!F23</f>
        <v>La ou les pièces de stockage des gaz à usage médical contiennent les informations relatives à la sécurité de stockage des bouteilles de gaz (interdiction de fumer, mesures de sécurité) facilement visibles</v>
      </c>
      <c r="BV46" s="259">
        <f>'5 - PUI et autre local'!J23</f>
        <v>0</v>
      </c>
      <c r="BW46" s="259">
        <f>'5 - PUI et autre local'!K23</f>
        <v>0</v>
      </c>
    </row>
    <row r="47" spans="1:79" ht="13.5" customHeight="1" x14ac:dyDescent="0.25">
      <c r="A47" s="248">
        <f>'3 - Établissement'!$E$9</f>
        <v>0</v>
      </c>
      <c r="C47" s="255"/>
      <c r="U47" s="256"/>
      <c r="V47" s="256"/>
      <c r="W47" s="256"/>
      <c r="X47" s="256"/>
      <c r="Y47" s="256"/>
      <c r="AG47" s="256"/>
      <c r="AH47" s="256"/>
      <c r="AI47" s="256"/>
      <c r="AJ47" s="256"/>
      <c r="AK47" s="256"/>
      <c r="AL47" s="256"/>
      <c r="AM47" s="256"/>
      <c r="AN47" s="256"/>
      <c r="AO47" s="256"/>
      <c r="AP47" s="256"/>
      <c r="AQ47" s="256"/>
      <c r="AT47" s="250">
        <f t="shared" si="2"/>
        <v>0</v>
      </c>
      <c r="BL47" s="249" t="s">
        <v>130</v>
      </c>
      <c r="BN47" s="259" t="s">
        <v>3</v>
      </c>
      <c r="BO47" s="259"/>
      <c r="BP47" s="259" t="str">
        <f t="shared" si="3"/>
        <v>obligatoire</v>
      </c>
      <c r="BQ47" s="259">
        <f>'5 - PUI et autre local'!B24</f>
        <v>0</v>
      </c>
      <c r="BR47" s="259">
        <f>'5 - PUI et autre local'!C24</f>
        <v>0</v>
      </c>
      <c r="BS47" s="259" t="str">
        <f>'5 - PUI et autre local'!D24</f>
        <v>36*</v>
      </c>
      <c r="BT47" s="259" t="str">
        <f>'5 - PUI et autre local'!E24</f>
        <v>Arrêté du 25 juin 1980</v>
      </c>
      <c r="BU47" s="259" t="str">
        <f>'5 - PUI et autre local'!F24</f>
        <v>En cas d'emplacement intérieur de la/des pièces de stockage des bouteilles de gaz à usage médical, il n'y a pas de communication directe avec les locaux ni de dégagements accessibles au public</v>
      </c>
      <c r="BV47" s="259">
        <f>'5 - PUI et autre local'!J24</f>
        <v>0</v>
      </c>
      <c r="BW47" s="259">
        <f>'5 - PUI et autre local'!K24</f>
        <v>0</v>
      </c>
    </row>
    <row r="48" spans="1:79" ht="13.5" customHeight="1" x14ac:dyDescent="0.25">
      <c r="A48" s="248">
        <f>'3 - Établissement'!$E$9</f>
        <v>0</v>
      </c>
      <c r="C48" s="255"/>
      <c r="U48" s="256"/>
      <c r="V48" s="256"/>
      <c r="W48" s="256"/>
      <c r="X48" s="256"/>
      <c r="Y48" s="256"/>
      <c r="AG48" s="256"/>
      <c r="AH48" s="256"/>
      <c r="AI48" s="256"/>
      <c r="AJ48" s="256"/>
      <c r="AK48" s="256"/>
      <c r="AL48" s="256"/>
      <c r="AM48" s="256"/>
      <c r="AN48" s="256"/>
      <c r="AO48" s="256"/>
      <c r="AP48" s="256"/>
      <c r="AQ48" s="256"/>
      <c r="AT48" s="250">
        <f t="shared" si="2"/>
        <v>0</v>
      </c>
      <c r="BL48" s="249" t="s">
        <v>130</v>
      </c>
      <c r="BN48" s="259" t="s">
        <v>3</v>
      </c>
      <c r="BO48" s="259"/>
      <c r="BP48" s="259" t="str">
        <f t="shared" si="3"/>
        <v>non-obligatoire</v>
      </c>
      <c r="BQ48" s="259">
        <f>'5 - PUI et autre local'!B25</f>
        <v>0</v>
      </c>
      <c r="BR48" s="259">
        <f>'5 - PUI et autre local'!C25</f>
        <v>0</v>
      </c>
      <c r="BS48" s="259">
        <f>'5 - PUI et autre local'!D25</f>
        <v>37</v>
      </c>
      <c r="BT48" s="259" t="str">
        <f>'5 - PUI et autre local'!E25</f>
        <v>ANSM - Risques et précautions d'emploi liés à l'utilisation des gaz à usage médical</v>
      </c>
      <c r="BU48" s="259" t="str">
        <f>'5 - PUI et autre local'!F25</f>
        <v>Les zones de stockage de chaque bouteille de gaz sont clairement identifiées : les bouteilles vides sont séparées des bouteilles pleines ; les bouteilles de gaz à statut différent (usage médical et non médical) sont séparées et identifiées</v>
      </c>
      <c r="BV48" s="259">
        <f>'5 - PUI et autre local'!J25</f>
        <v>0</v>
      </c>
      <c r="BW48" s="259">
        <f>'5 - PUI et autre local'!K25</f>
        <v>0</v>
      </c>
    </row>
    <row r="49" spans="1:75" ht="13.5" customHeight="1" x14ac:dyDescent="0.25">
      <c r="A49" s="248">
        <f>'3 - Établissement'!$E$9</f>
        <v>0</v>
      </c>
      <c r="C49" s="255"/>
      <c r="U49" s="256"/>
      <c r="V49" s="256"/>
      <c r="W49" s="256"/>
      <c r="X49" s="256"/>
      <c r="Y49" s="256"/>
      <c r="AC49" s="256"/>
      <c r="AD49" s="256"/>
      <c r="AE49" s="256"/>
      <c r="AF49" s="256"/>
      <c r="AG49" s="256"/>
      <c r="AH49" s="256"/>
      <c r="AI49" s="256"/>
      <c r="AJ49" s="256"/>
      <c r="AK49" s="256"/>
      <c r="AL49" s="256"/>
      <c r="AM49" s="256"/>
      <c r="AN49" s="256"/>
      <c r="AO49" s="256"/>
      <c r="AP49" s="256"/>
      <c r="AQ49" s="256"/>
      <c r="AT49" s="250">
        <f t="shared" si="2"/>
        <v>0</v>
      </c>
      <c r="BL49" s="249" t="s">
        <v>130</v>
      </c>
      <c r="BN49" s="259" t="s">
        <v>3</v>
      </c>
      <c r="BO49" s="259"/>
      <c r="BP49" s="259" t="str">
        <f t="shared" si="3"/>
        <v>non-obligatoire</v>
      </c>
      <c r="BQ49" s="259">
        <f>'5 - PUI et autre local'!B26</f>
        <v>0</v>
      </c>
      <c r="BR49" s="259">
        <f>'5 - PUI et autre local'!C26</f>
        <v>0</v>
      </c>
      <c r="BS49" s="259">
        <f>'5 - PUI et autre local'!D26</f>
        <v>38</v>
      </c>
      <c r="BT49" s="259" t="str">
        <f>'5 - PUI et autre local'!E26</f>
        <v>ANSM - Risques et précautions d'emploi liés à l'utilisation des gaz à usage médical</v>
      </c>
      <c r="BU49" s="259" t="str">
        <f>'5 - PUI et autre local'!F26</f>
        <v>Les zones de stockage des différentes bouteilles de gaz à usage médical et de gaz médicinaux (oxygène, MEOPA…) sont, pour chaque gaz, clairement identifiées et séparées les unes des autres</v>
      </c>
      <c r="BV49" s="259">
        <f>'5 - PUI et autre local'!J26</f>
        <v>0</v>
      </c>
      <c r="BW49" s="259">
        <f>'5 - PUI et autre local'!K26</f>
        <v>0</v>
      </c>
    </row>
    <row r="50" spans="1:75" ht="13.5" customHeight="1" x14ac:dyDescent="0.25">
      <c r="A50" s="248">
        <f>'3 - Établissement'!$E$9</f>
        <v>0</v>
      </c>
      <c r="C50" s="255"/>
      <c r="U50" s="256"/>
      <c r="V50" s="256"/>
      <c r="W50" s="256"/>
      <c r="X50" s="256"/>
      <c r="Y50" s="256"/>
      <c r="AC50" s="256"/>
      <c r="AD50" s="256"/>
      <c r="AE50" s="256"/>
      <c r="AF50" s="256"/>
      <c r="AG50" s="256"/>
      <c r="AH50" s="256"/>
      <c r="AI50" s="256"/>
      <c r="AJ50" s="256"/>
      <c r="AK50" s="256"/>
      <c r="AL50" s="256"/>
      <c r="AM50" s="256"/>
      <c r="AN50" s="256"/>
      <c r="AO50" s="256"/>
      <c r="AP50" s="256"/>
      <c r="AQ50" s="256"/>
      <c r="AT50" s="250">
        <f t="shared" si="2"/>
        <v>0</v>
      </c>
      <c r="BL50" s="249" t="s">
        <v>130</v>
      </c>
      <c r="BN50" s="259" t="s">
        <v>3</v>
      </c>
      <c r="BO50" s="259"/>
      <c r="BP50" s="259" t="str">
        <f t="shared" si="3"/>
        <v>obligatoire</v>
      </c>
      <c r="BQ50" s="259">
        <f>'5 - PUI et autre local'!B27</f>
        <v>0</v>
      </c>
      <c r="BR50" s="259">
        <f>'5 - PUI et autre local'!C27</f>
        <v>0</v>
      </c>
      <c r="BS50" s="259" t="str">
        <f>'5 - PUI et autre local'!D27</f>
        <v>39*</v>
      </c>
      <c r="BT50" s="259" t="str">
        <f>'5 - PUI et autre local'!E27</f>
        <v>Résumé des caractéristiques du produit</v>
      </c>
      <c r="BU50" s="259" t="str">
        <f>'5 - PUI et autre local'!F27</f>
        <v>Les bouteilles de gaz à usage médical sont stockées robinet fermé, en position verticale et arrimées par tout moyen approprié (chaînes, crochets, bac ou casier dédié au stockage des bouteilles de gaz…) afin de les protéger des risques de chute et de choc</v>
      </c>
      <c r="BV50" s="259">
        <f>'5 - PUI et autre local'!J27</f>
        <v>0</v>
      </c>
      <c r="BW50" s="259">
        <f>'5 - PUI et autre local'!K27</f>
        <v>0</v>
      </c>
    </row>
    <row r="51" spans="1:75" ht="13.5" customHeight="1" x14ac:dyDescent="0.25">
      <c r="A51" s="248">
        <f>'3 - Établissement'!$E$9</f>
        <v>0</v>
      </c>
      <c r="C51" s="255"/>
      <c r="U51" s="256"/>
      <c r="V51" s="256"/>
      <c r="W51" s="256"/>
      <c r="X51" s="256"/>
      <c r="Y51" s="256"/>
      <c r="AC51" s="256"/>
      <c r="AD51" s="256"/>
      <c r="AE51" s="256"/>
      <c r="AF51" s="256"/>
      <c r="AG51" s="256"/>
      <c r="AH51" s="258"/>
      <c r="AI51" s="258"/>
      <c r="AT51" s="250">
        <f t="shared" si="2"/>
        <v>0</v>
      </c>
      <c r="BL51" s="249" t="s">
        <v>130</v>
      </c>
      <c r="BN51" s="259" t="s">
        <v>3</v>
      </c>
      <c r="BO51" s="259"/>
      <c r="BP51" s="259" t="str">
        <f t="shared" si="3"/>
        <v>obligatoire</v>
      </c>
      <c r="BQ51" s="259">
        <f>'5 - PUI et autre local'!B28</f>
        <v>0</v>
      </c>
      <c r="BR51" s="259">
        <f>'5 - PUI et autre local'!C28</f>
        <v>0</v>
      </c>
      <c r="BS51" s="259" t="str">
        <f>'5 - PUI et autre local'!D28</f>
        <v>40*</v>
      </c>
      <c r="BT51" s="259" t="str">
        <f>'5 - PUI et autre local'!E28</f>
        <v>Résumé des caractéristiques du produit - MEOPA</v>
      </c>
      <c r="BU51" s="259" t="str">
        <f>'5 - PUI et autre local'!F28</f>
        <v xml:space="preserve">Les bouteilles de MEOPA sont stockées pendant 48 heures après réception en position horizontale en zone tampon identifiée, à une température comprise entre 10°C et 30°C puis, passé ce délai, en position verticale et arrimées. Ce délai de 48h est tracé par le gestionnaire de stock. </v>
      </c>
      <c r="BV51" s="259">
        <f>'5 - PUI et autre local'!J28</f>
        <v>0</v>
      </c>
      <c r="BW51" s="259">
        <f>'5 - PUI et autre local'!K28</f>
        <v>0</v>
      </c>
    </row>
    <row r="52" spans="1:75" ht="13.5" customHeight="1" x14ac:dyDescent="0.25">
      <c r="A52" s="248">
        <f>'3 - Établissement'!$E$9</f>
        <v>0</v>
      </c>
      <c r="C52" s="255"/>
      <c r="U52" s="256"/>
      <c r="V52" s="256"/>
      <c r="W52" s="256"/>
      <c r="X52" s="256"/>
      <c r="Y52" s="256"/>
      <c r="AC52" s="256"/>
      <c r="AD52" s="256"/>
      <c r="AE52" s="256"/>
      <c r="AF52" s="256"/>
      <c r="AG52" s="256"/>
      <c r="AH52" s="258"/>
      <c r="AI52" s="258"/>
      <c r="AT52" s="250">
        <f t="shared" si="2"/>
        <v>0</v>
      </c>
      <c r="BL52" s="249" t="s">
        <v>130</v>
      </c>
      <c r="BN52" s="259" t="s">
        <v>3</v>
      </c>
      <c r="BO52" s="259"/>
      <c r="BP52" s="259" t="str">
        <f t="shared" si="3"/>
        <v>non-obligatoire</v>
      </c>
      <c r="BQ52" s="259">
        <f>'5 - PUI et autre local'!B29</f>
        <v>0</v>
      </c>
      <c r="BR52" s="259">
        <f>'5 - PUI et autre local'!C29</f>
        <v>0</v>
      </c>
      <c r="BS52" s="259">
        <f>'5 - PUI et autre local'!D29</f>
        <v>41</v>
      </c>
      <c r="BT52" s="259">
        <f>'5 - PUI et autre local'!E29</f>
        <v>0</v>
      </c>
      <c r="BU52" s="259" t="str">
        <f>'5 - PUI et autre local'!F29</f>
        <v>Une délégation de la gestion, sous la responsabilité du pharmacien est prévue pour la réception, le transport des bouteilles mises à disposition et le retour des bouteilles vides</v>
      </c>
      <c r="BV52" s="259">
        <f>'5 - PUI et autre local'!J29</f>
        <v>0</v>
      </c>
      <c r="BW52" s="259">
        <f>'5 - PUI et autre local'!K29</f>
        <v>0</v>
      </c>
    </row>
    <row r="53" spans="1:75" ht="13.5" customHeight="1" x14ac:dyDescent="0.25">
      <c r="A53" s="248">
        <f>'3 - Établissement'!$E$9</f>
        <v>0</v>
      </c>
      <c r="C53" s="255"/>
      <c r="U53" s="256"/>
      <c r="V53" s="256"/>
      <c r="W53" s="256"/>
      <c r="X53" s="256"/>
      <c r="Y53" s="256"/>
      <c r="AC53" s="256"/>
      <c r="AD53" s="256"/>
      <c r="AE53" s="256"/>
      <c r="AF53" s="256"/>
      <c r="AG53" s="256"/>
      <c r="AH53" s="258"/>
      <c r="AI53" s="258"/>
      <c r="AT53" s="250">
        <f t="shared" si="2"/>
        <v>0</v>
      </c>
      <c r="BL53" s="249" t="s">
        <v>130</v>
      </c>
      <c r="BN53" s="259" t="s">
        <v>3</v>
      </c>
      <c r="BO53" s="259"/>
      <c r="BP53" s="259" t="str">
        <f t="shared" si="3"/>
        <v>obligatoire</v>
      </c>
      <c r="BQ53" s="259">
        <f>'5 - PUI et autre local'!B30</f>
        <v>0</v>
      </c>
      <c r="BR53" s="259">
        <f>'5 - PUI et autre local'!C30</f>
        <v>0</v>
      </c>
      <c r="BS53" s="259" t="str">
        <f>'5 - PUI et autre local'!D30</f>
        <v>42*</v>
      </c>
      <c r="BT53" s="259" t="str">
        <f>'5 - PUI et autre local'!E30</f>
        <v>Résumé des caractéristiques du produit - MEOPA</v>
      </c>
      <c r="BU53" s="259" t="str">
        <f>'5 - PUI et autre local'!F30</f>
        <v>Les bouteilles de MEOPA ne sont délivrées que pour la durée précisée sur l'ordonnance préalablement réalisée (liste I)</v>
      </c>
      <c r="BV53" s="259">
        <f>'5 - PUI et autre local'!J30</f>
        <v>0</v>
      </c>
      <c r="BW53" s="259">
        <f>'5 - PUI et autre local'!K30</f>
        <v>0</v>
      </c>
    </row>
    <row r="54" spans="1:75" ht="13.5" customHeight="1" x14ac:dyDescent="0.25">
      <c r="A54" s="248">
        <f>'3 - Établissement'!$E$9</f>
        <v>0</v>
      </c>
      <c r="C54" s="255"/>
      <c r="U54" s="256"/>
      <c r="V54" s="256"/>
      <c r="W54" s="256"/>
      <c r="X54" s="256"/>
      <c r="Y54" s="256"/>
      <c r="AC54" s="256"/>
      <c r="AD54" s="256"/>
      <c r="AE54" s="256"/>
      <c r="AF54" s="256"/>
      <c r="AG54" s="256"/>
      <c r="AH54" s="258"/>
      <c r="AI54" s="258"/>
      <c r="AT54" s="250">
        <f t="shared" si="2"/>
        <v>0</v>
      </c>
      <c r="BL54" s="249" t="s">
        <v>130</v>
      </c>
      <c r="BN54" s="259" t="s">
        <v>3</v>
      </c>
      <c r="BO54" s="260"/>
      <c r="BP54" s="259" t="str">
        <f t="shared" si="3"/>
        <v>non-obligatoire</v>
      </c>
      <c r="BQ54" s="259">
        <f>'5 - PUI et autre local'!B31</f>
        <v>0</v>
      </c>
      <c r="BR54" s="259">
        <f>'5 - PUI et autre local'!C31</f>
        <v>0</v>
      </c>
      <c r="BS54" s="259">
        <f>'5 - PUI et autre local'!D31</f>
        <v>43</v>
      </c>
      <c r="BT54" s="259">
        <f>'5 - PUI et autre local'!E31</f>
        <v>0</v>
      </c>
      <c r="BU54" s="259" t="str">
        <f>'5 - PUI et autre local'!F31</f>
        <v>Le fractionnement de l'oxygène est réalisé par du personnel, autorisé (pharmacien), formé et habilité, sous la responsabilité du pharmacien gérant, s'il ne réalise pas lui-même cette action</v>
      </c>
      <c r="BV54" s="259">
        <f>'5 - PUI et autre local'!J31</f>
        <v>0</v>
      </c>
      <c r="BW54" s="259">
        <f>'5 - PUI et autre local'!K31</f>
        <v>0</v>
      </c>
    </row>
    <row r="55" spans="1:75" ht="13.5" customHeight="1" x14ac:dyDescent="0.25">
      <c r="A55" s="248">
        <f>'3 - Établissement'!$E$9</f>
        <v>0</v>
      </c>
      <c r="C55" s="255"/>
      <c r="U55" s="256"/>
      <c r="V55" s="256"/>
      <c r="W55" s="256"/>
      <c r="X55" s="256"/>
      <c r="Y55" s="256"/>
      <c r="AC55" s="256"/>
      <c r="AD55" s="256"/>
      <c r="AE55" s="256"/>
      <c r="AF55" s="256"/>
      <c r="AG55" s="256"/>
      <c r="AH55" s="258"/>
      <c r="AI55" s="258"/>
      <c r="AT55" s="250">
        <f t="shared" si="2"/>
        <v>0</v>
      </c>
      <c r="BL55" s="249" t="s">
        <v>130</v>
      </c>
      <c r="BN55" s="260"/>
      <c r="BO55" s="260"/>
      <c r="BP55" s="259" t="str">
        <f t="shared" si="3"/>
        <v>non-obligatoire</v>
      </c>
      <c r="BQ55" s="259">
        <f>'5 - PUI et autre local'!B32</f>
        <v>0</v>
      </c>
      <c r="BR55" s="259" t="str">
        <f>'5 - PUI et autre local'!C32</f>
        <v>Focus : installation de gaz</v>
      </c>
      <c r="BS55" s="259">
        <f>'5 - PUI et autre local'!D32</f>
        <v>0</v>
      </c>
      <c r="BT55" s="259">
        <f>'5 - PUI et autre local'!E32</f>
        <v>0</v>
      </c>
      <c r="BU55" s="259">
        <f>'5 - PUI et autre local'!F32</f>
        <v>0</v>
      </c>
      <c r="BV55" s="259">
        <f>'5 - PUI et autre local'!J32</f>
        <v>0</v>
      </c>
      <c r="BW55" s="259">
        <f>'5 - PUI et autre local'!K32</f>
        <v>0</v>
      </c>
    </row>
    <row r="56" spans="1:75" ht="13.5" customHeight="1" x14ac:dyDescent="0.25">
      <c r="A56" s="248">
        <f>'3 - Établissement'!$E$9</f>
        <v>0</v>
      </c>
      <c r="C56" s="255"/>
      <c r="U56" s="256"/>
      <c r="V56" s="256"/>
      <c r="W56" s="256"/>
      <c r="X56" s="256"/>
      <c r="Y56" s="256"/>
      <c r="AA56" s="256"/>
      <c r="AB56" s="256"/>
      <c r="AC56" s="256"/>
      <c r="AD56" s="256"/>
      <c r="AE56" s="256"/>
      <c r="AF56" s="256"/>
      <c r="AG56" s="256"/>
      <c r="AH56" s="258"/>
      <c r="AI56" s="258"/>
      <c r="AT56" s="250">
        <f t="shared" si="2"/>
        <v>0</v>
      </c>
      <c r="BL56" s="249" t="s">
        <v>130</v>
      </c>
      <c r="BN56" s="260" t="s">
        <v>470</v>
      </c>
      <c r="BO56" s="260"/>
      <c r="BP56" s="259" t="str">
        <f t="shared" si="3"/>
        <v>non-obligatoire</v>
      </c>
      <c r="BQ56" s="259">
        <f>'5 - PUI et autre local'!B33</f>
        <v>0</v>
      </c>
      <c r="BR56" s="259" t="str">
        <f>'5 - PUI et autre local'!C33</f>
        <v>Focus : installation de gaz</v>
      </c>
      <c r="BS56" s="259">
        <f>'5 - PUI et autre local'!D33</f>
        <v>44</v>
      </c>
      <c r="BT56" s="259">
        <f>'5 - PUI et autre local'!E33</f>
        <v>0</v>
      </c>
      <c r="BU56" s="259" t="str">
        <f>'5 - PUI et autre local'!F33</f>
        <v>Lors de modifications d'un réseau de fluides médicaux, un contrôle est systématiquement réalisé par un pharmacien et un analyseur de gaz</v>
      </c>
      <c r="BV56" s="259">
        <f>'5 - PUI et autre local'!J33</f>
        <v>0</v>
      </c>
      <c r="BW56" s="259">
        <f>'5 - PUI et autre local'!K33</f>
        <v>0</v>
      </c>
    </row>
    <row r="57" spans="1:75" ht="13.5" customHeight="1" x14ac:dyDescent="0.25">
      <c r="A57" s="248">
        <f>'3 - Établissement'!$E$9</f>
        <v>0</v>
      </c>
      <c r="C57" s="255"/>
      <c r="U57" s="256"/>
      <c r="V57" s="256"/>
      <c r="W57" s="256"/>
      <c r="X57" s="256"/>
      <c r="Y57" s="256"/>
      <c r="AA57" s="256"/>
      <c r="AB57" s="256"/>
      <c r="AC57" s="256"/>
      <c r="AD57" s="256"/>
      <c r="AE57" s="256"/>
      <c r="AF57" s="256"/>
      <c r="AG57" s="256"/>
      <c r="AH57" s="258"/>
      <c r="AI57" s="258"/>
      <c r="AT57" s="250">
        <f t="shared" si="2"/>
        <v>0</v>
      </c>
      <c r="BL57" s="249" t="s">
        <v>130</v>
      </c>
      <c r="BN57" s="260" t="s">
        <v>470</v>
      </c>
      <c r="BO57" s="260"/>
      <c r="BP57" s="259" t="str">
        <f t="shared" si="3"/>
        <v>non-obligatoire</v>
      </c>
      <c r="BQ57" s="259">
        <f>'5 - PUI et autre local'!B34</f>
        <v>0</v>
      </c>
      <c r="BR57" s="259">
        <f>'5 - PUI et autre local'!C34</f>
        <v>0</v>
      </c>
      <c r="BS57" s="259">
        <f>'5 - PUI et autre local'!D34</f>
        <v>45</v>
      </c>
      <c r="BT57" s="259">
        <f>'5 - PUI et autre local'!E34</f>
        <v>0</v>
      </c>
      <c r="BU57" s="259" t="str">
        <f>'5 - PUI et autre local'!F34</f>
        <v>Les flexibles des fluides médicaux des bras d'anesthésie (bloc/réanimation/SSPI) sont changés tous les 10 ans et contrôlés par un pharmacien</v>
      </c>
      <c r="BV57" s="259">
        <f>'5 - PUI et autre local'!J34</f>
        <v>0</v>
      </c>
      <c r="BW57" s="259">
        <f>'5 - PUI et autre local'!K34</f>
        <v>0</v>
      </c>
    </row>
    <row r="58" spans="1:75" ht="13.5" customHeight="1" x14ac:dyDescent="0.25">
      <c r="A58" s="248">
        <f>'3 - Établissement'!$E$9</f>
        <v>0</v>
      </c>
      <c r="C58" s="255"/>
      <c r="U58" s="256"/>
      <c r="V58" s="256"/>
      <c r="W58" s="256"/>
      <c r="X58" s="256"/>
      <c r="Y58" s="256"/>
      <c r="AA58" s="256"/>
      <c r="AB58" s="256"/>
      <c r="AC58" s="256"/>
      <c r="AD58" s="256"/>
      <c r="AE58" s="256"/>
      <c r="AF58" s="256"/>
      <c r="AG58" s="256"/>
      <c r="AH58" s="258"/>
      <c r="AI58" s="258"/>
      <c r="AT58" s="250">
        <f t="shared" si="2"/>
        <v>0</v>
      </c>
      <c r="BL58" s="249" t="s">
        <v>130</v>
      </c>
      <c r="BN58" s="260" t="s">
        <v>470</v>
      </c>
      <c r="BO58" s="260"/>
      <c r="BP58" s="259" t="str">
        <f t="shared" si="3"/>
        <v>non-obligatoire</v>
      </c>
      <c r="BQ58" s="259">
        <f>'5 - PUI et autre local'!B35</f>
        <v>0</v>
      </c>
      <c r="BR58" s="259">
        <f>'5 - PUI et autre local'!C35</f>
        <v>0</v>
      </c>
      <c r="BS58" s="259">
        <f>'5 - PUI et autre local'!D35</f>
        <v>46</v>
      </c>
      <c r="BT58" s="259">
        <f>'5 - PUI et autre local'!E35</f>
        <v>0</v>
      </c>
      <c r="BU58" s="259" t="str">
        <f>'5 - PUI et autre local'!F35</f>
        <v>Les numéros des opérateurs réalisant la télémaintenance des installations sont accessibles et joignables 24h/24 et 7j/7 auprès des équipes de sécurité de chaque site et du pharmacien d'astreinte</v>
      </c>
      <c r="BV58" s="259">
        <f>'5 - PUI et autre local'!J35</f>
        <v>0</v>
      </c>
      <c r="BW58" s="259">
        <f>'5 - PUI et autre local'!K35</f>
        <v>0</v>
      </c>
    </row>
    <row r="59" spans="1:75" ht="13.5" customHeight="1" x14ac:dyDescent="0.25">
      <c r="A59" s="248">
        <f>'3 - Établissement'!$E$9</f>
        <v>0</v>
      </c>
      <c r="C59" s="255"/>
      <c r="U59" s="256"/>
      <c r="V59" s="256"/>
      <c r="W59" s="256"/>
      <c r="X59" s="256"/>
      <c r="Y59" s="256"/>
      <c r="AA59" s="256"/>
      <c r="AB59" s="256"/>
      <c r="AC59" s="256"/>
      <c r="AD59" s="256"/>
      <c r="AE59" s="256"/>
      <c r="AF59" s="256"/>
      <c r="AG59" s="256"/>
      <c r="AH59" s="258"/>
      <c r="AI59" s="258"/>
      <c r="AT59" s="250">
        <f t="shared" si="2"/>
        <v>0</v>
      </c>
      <c r="BL59" s="249" t="s">
        <v>130</v>
      </c>
      <c r="BN59" s="260" t="s">
        <v>470</v>
      </c>
      <c r="BO59" s="260"/>
      <c r="BP59" s="259" t="str">
        <f t="shared" si="3"/>
        <v>non-obligatoire</v>
      </c>
      <c r="BQ59" s="259">
        <f>'5 - PUI et autre local'!B36</f>
        <v>0</v>
      </c>
      <c r="BR59" s="259">
        <f>'5 - PUI et autre local'!C36</f>
        <v>0</v>
      </c>
      <c r="BS59" s="259">
        <f>'5 - PUI et autre local'!D36</f>
        <v>47</v>
      </c>
      <c r="BT59" s="259">
        <f>'5 - PUI et autre local'!E36</f>
        <v>0</v>
      </c>
      <c r="BU59" s="259" t="str">
        <f>'5 - PUI et autre local'!F36</f>
        <v>Le réseau de fluides médicaux est dimensionné aux besoins de l'établissement (oxygène en particulier)</v>
      </c>
      <c r="BV59" s="259">
        <f>'5 - PUI et autre local'!J36</f>
        <v>0</v>
      </c>
      <c r="BW59" s="259">
        <f>'5 - PUI et autre local'!K36</f>
        <v>0</v>
      </c>
    </row>
    <row r="60" spans="1:75" ht="13.5" customHeight="1" x14ac:dyDescent="0.25">
      <c r="A60" s="248">
        <f>'3 - Établissement'!$E$9</f>
        <v>0</v>
      </c>
      <c r="C60" s="255"/>
      <c r="U60" s="256"/>
      <c r="V60" s="256"/>
      <c r="W60" s="256"/>
      <c r="X60" s="256"/>
      <c r="Y60" s="256"/>
      <c r="Z60" s="256"/>
      <c r="AA60" s="256"/>
      <c r="AB60" s="256"/>
      <c r="AC60" s="256"/>
      <c r="AD60" s="256"/>
      <c r="AE60" s="256"/>
      <c r="AF60" s="256"/>
      <c r="AG60" s="256"/>
      <c r="AH60" s="258"/>
      <c r="AI60" s="258"/>
      <c r="AT60" s="250">
        <f t="shared" si="2"/>
        <v>0</v>
      </c>
      <c r="BL60" s="249" t="s">
        <v>130</v>
      </c>
      <c r="BN60" s="260" t="s">
        <v>470</v>
      </c>
      <c r="BO60" s="260"/>
      <c r="BP60" s="259" t="str">
        <f t="shared" si="3"/>
        <v>obligatoire</v>
      </c>
      <c r="BQ60" s="259">
        <f>'5 - PUI et autre local'!B37</f>
        <v>0</v>
      </c>
      <c r="BR60" s="259">
        <f>'5 - PUI et autre local'!C37</f>
        <v>0</v>
      </c>
      <c r="BS60" s="259" t="str">
        <f>'5 - PUI et autre local'!D37</f>
        <v>48*</v>
      </c>
      <c r="BT60" s="259" t="str">
        <f>'5 - PUI et autre local'!E37</f>
        <v>Arrêté du 25 juin 1980</v>
      </c>
      <c r="BU60" s="259" t="str">
        <f>'5 - PUI et autre local'!F37</f>
        <v>Les installations (évaporateur, cuve de stockage, …) sont contrôlées annuellement et un rapport de maintenance est réalisé</v>
      </c>
      <c r="BV60" s="259">
        <f>'5 - PUI et autre local'!J37</f>
        <v>0</v>
      </c>
      <c r="BW60" s="259">
        <f>'5 - PUI et autre local'!K37</f>
        <v>0</v>
      </c>
    </row>
    <row r="61" spans="1:75" ht="13.5" customHeight="1" x14ac:dyDescent="0.25">
      <c r="A61" s="248">
        <f>'3 - Établissement'!$E$9</f>
        <v>0</v>
      </c>
      <c r="C61" s="255"/>
      <c r="U61" s="256"/>
      <c r="V61" s="256"/>
      <c r="W61" s="256"/>
      <c r="X61" s="256"/>
      <c r="Y61" s="256"/>
      <c r="Z61" s="256"/>
      <c r="AA61" s="256"/>
      <c r="AB61" s="256"/>
      <c r="AC61" s="256"/>
      <c r="AD61" s="256"/>
      <c r="AE61" s="256"/>
      <c r="AF61" s="256"/>
      <c r="AG61" s="256"/>
      <c r="AH61" s="258"/>
      <c r="AI61" s="258"/>
      <c r="AT61" s="250">
        <f t="shared" si="2"/>
        <v>0</v>
      </c>
      <c r="BL61" s="249" t="s">
        <v>130</v>
      </c>
      <c r="BN61" s="260" t="s">
        <v>470</v>
      </c>
      <c r="BO61" s="260"/>
      <c r="BP61" s="259" t="str">
        <f t="shared" si="3"/>
        <v>non-obligatoire</v>
      </c>
      <c r="BQ61" s="259">
        <f>'5 - PUI et autre local'!B38</f>
        <v>0</v>
      </c>
      <c r="BR61" s="259">
        <f>'5 - PUI et autre local'!C38</f>
        <v>0</v>
      </c>
      <c r="BS61" s="259">
        <f>'5 - PUI et autre local'!D38</f>
        <v>49</v>
      </c>
      <c r="BT61" s="259" t="str">
        <f>'5 - PUI et autre local'!E38</f>
        <v>ANSM - Risques et précautions d'emploi liés à l'utilisation des gaz à usage médical</v>
      </c>
      <c r="BU61" s="259" t="str">
        <f>'5 - PUI et autre local'!F38</f>
        <v>La qualité des gaz médicaux dispensés sur le réseau est contrôlée annuellement au regard de la Pharmacopée Européenne en vigueur</v>
      </c>
      <c r="BV61" s="259">
        <f>'5 - PUI et autre local'!J38</f>
        <v>0</v>
      </c>
      <c r="BW61" s="259">
        <f>'5 - PUI et autre local'!K38</f>
        <v>0</v>
      </c>
    </row>
    <row r="62" spans="1:75" ht="13.5" customHeight="1" x14ac:dyDescent="0.25">
      <c r="A62" s="248">
        <f>'3 - Établissement'!$E$9</f>
        <v>0</v>
      </c>
      <c r="C62" s="255"/>
      <c r="U62" s="256"/>
      <c r="V62" s="256"/>
      <c r="W62" s="256"/>
      <c r="X62" s="256"/>
      <c r="Y62" s="256"/>
      <c r="Z62" s="256"/>
      <c r="AA62" s="256"/>
      <c r="AB62" s="256"/>
      <c r="AC62" s="256"/>
      <c r="AD62" s="256"/>
      <c r="AE62" s="256"/>
      <c r="AF62" s="256"/>
      <c r="AG62" s="256"/>
      <c r="AH62" s="258"/>
      <c r="AI62" s="258"/>
      <c r="AT62" s="250">
        <f t="shared" si="2"/>
        <v>0</v>
      </c>
      <c r="BL62" s="249" t="s">
        <v>461</v>
      </c>
      <c r="BM62" s="249" t="s">
        <v>102</v>
      </c>
      <c r="BN62" s="260"/>
      <c r="BO62" s="260"/>
      <c r="BP62" s="259" t="str">
        <f t="shared" si="3"/>
        <v>non-obligatoire</v>
      </c>
      <c r="BQ62" s="259" t="str">
        <f>'6 - Services_Unités de soins'!B24</f>
        <v>Chapitre 5. Stockage des gaz médicaux en services utilisateurs</v>
      </c>
      <c r="BR62" s="259"/>
      <c r="BS62" s="259"/>
      <c r="BT62" s="259"/>
      <c r="BU62" s="259"/>
      <c r="BV62" s="259"/>
      <c r="BW62" s="259"/>
    </row>
    <row r="63" spans="1:75" ht="13.5" customHeight="1" x14ac:dyDescent="0.25">
      <c r="A63" s="248">
        <f>'3 - Établissement'!$E$9</f>
        <v>0</v>
      </c>
      <c r="C63" s="255"/>
      <c r="U63" s="256"/>
      <c r="V63" s="256"/>
      <c r="W63" s="256"/>
      <c r="X63" s="256"/>
      <c r="Y63" s="256"/>
      <c r="Z63" s="256"/>
      <c r="AA63" s="256"/>
      <c r="AB63" s="256"/>
      <c r="AC63" s="256"/>
      <c r="AD63" s="256"/>
      <c r="AE63" s="256"/>
      <c r="AF63" s="256"/>
      <c r="AG63" s="256"/>
      <c r="AH63" s="258"/>
      <c r="AI63" s="258"/>
      <c r="AT63" s="250">
        <f t="shared" si="2"/>
        <v>0</v>
      </c>
      <c r="BL63" s="249" t="s">
        <v>461</v>
      </c>
      <c r="BM63" s="249" t="s">
        <v>102</v>
      </c>
      <c r="BN63" s="260"/>
      <c r="BO63" s="260"/>
      <c r="BP63" s="259" t="str">
        <f t="shared" si="3"/>
        <v>non-obligatoire</v>
      </c>
      <c r="BQ63" s="259" t="str">
        <f>'6 - Services_Unités de soins'!B25</f>
        <v>Thématique : stockage</v>
      </c>
      <c r="BR63" s="259"/>
      <c r="BS63" s="259"/>
      <c r="BT63" s="259"/>
      <c r="BU63" s="259"/>
      <c r="BV63" s="259"/>
      <c r="BW63" s="259"/>
    </row>
    <row r="64" spans="1:75" ht="13.5" customHeight="1" x14ac:dyDescent="0.25">
      <c r="A64" s="248">
        <f>'3 - Établissement'!$E$9</f>
        <v>0</v>
      </c>
      <c r="C64" s="255"/>
      <c r="U64" s="256"/>
      <c r="V64" s="256"/>
      <c r="W64" s="256"/>
      <c r="X64" s="256"/>
      <c r="Y64" s="256"/>
      <c r="Z64" s="256"/>
      <c r="AA64" s="256"/>
      <c r="AB64" s="256"/>
      <c r="AC64" s="256"/>
      <c r="AD64" s="256"/>
      <c r="AE64" s="256"/>
      <c r="AF64" s="256"/>
      <c r="AG64" s="256"/>
      <c r="AH64" s="258"/>
      <c r="AI64" s="258"/>
      <c r="AT64" s="250">
        <f t="shared" si="2"/>
        <v>0</v>
      </c>
      <c r="BL64" s="249" t="s">
        <v>461</v>
      </c>
      <c r="BM64" s="249" t="s">
        <v>102</v>
      </c>
      <c r="BN64" s="260" t="s">
        <v>3</v>
      </c>
      <c r="BO64" s="260" t="str">
        <f t="shared" ref="BO64:BO78" si="4">_xlfn.XLOOKUP(BM64,$O$4:$O$8,$Q$4:$Q$8)</f>
        <v>à exclure, nom pas renseigné</v>
      </c>
      <c r="BP64" s="259" t="str">
        <f t="shared" si="3"/>
        <v>obligatoire</v>
      </c>
      <c r="BQ64" s="259" t="str">
        <f>'6 - Services_Unités de soins'!B26</f>
        <v>Stockage des gaz médicaux en services utilisateurs</v>
      </c>
      <c r="BR64" s="259" t="str">
        <f>'6 - Services_Unités de soins'!C26</f>
        <v>Stockage</v>
      </c>
      <c r="BS64" s="259" t="str">
        <f>'6 - Services_Unités de soins'!D26</f>
        <v>50*</v>
      </c>
      <c r="BT64" s="259" t="str">
        <f>'6 - Services_Unités de soins'!E26</f>
        <v>Arrêté du 25 juin 1980</v>
      </c>
      <c r="BU64" s="259" t="str">
        <f>'6 - Services_Unités de soins'!F26</f>
        <v>Les bouteilles de gaz à usage médical sont transportées dans les services utilisateurs et auprès des patients à l'aide de moyen approprié (chariots), en position verticale</v>
      </c>
      <c r="BV64" s="259">
        <f>'6 - Services_Unités de soins'!J26</f>
        <v>0</v>
      </c>
      <c r="BW64" s="259">
        <f>'6 - Services_Unités de soins'!N26</f>
        <v>0</v>
      </c>
    </row>
    <row r="65" spans="1:75" ht="13.5" customHeight="1" x14ac:dyDescent="0.25">
      <c r="A65" s="248">
        <f>'3 - Établissement'!$E$9</f>
        <v>0</v>
      </c>
      <c r="C65" s="255"/>
      <c r="U65" s="256"/>
      <c r="V65" s="256"/>
      <c r="W65" s="256"/>
      <c r="X65" s="256"/>
      <c r="Y65" s="256"/>
      <c r="Z65" s="256"/>
      <c r="AA65" s="256"/>
      <c r="AB65" s="256"/>
      <c r="AC65" s="256"/>
      <c r="AD65" s="256"/>
      <c r="AE65" s="256"/>
      <c r="AF65" s="256"/>
      <c r="AG65" s="256"/>
      <c r="AH65" s="258"/>
      <c r="AI65" s="258"/>
      <c r="AT65" s="250">
        <f t="shared" si="2"/>
        <v>0</v>
      </c>
      <c r="BL65" s="249" t="s">
        <v>461</v>
      </c>
      <c r="BM65" s="249" t="s">
        <v>102</v>
      </c>
      <c r="BN65" s="260" t="s">
        <v>3</v>
      </c>
      <c r="BO65" s="260" t="str">
        <f t="shared" si="4"/>
        <v>à exclure, nom pas renseigné</v>
      </c>
      <c r="BP65" s="259" t="str">
        <f t="shared" si="3"/>
        <v>non-obligatoire</v>
      </c>
      <c r="BQ65" s="259">
        <f>'6 - Services_Unités de soins'!B27</f>
        <v>0</v>
      </c>
      <c r="BR65" s="259">
        <f>'6 - Services_Unités de soins'!C27</f>
        <v>0</v>
      </c>
      <c r="BS65" s="259">
        <f>'6 - Services_Unités de soins'!D27</f>
        <v>51</v>
      </c>
      <c r="BT65" s="259">
        <f>'6 - Services_Unités de soins'!E27</f>
        <v>0</v>
      </c>
      <c r="BU65" s="259" t="str">
        <f>'6 - Services_Unités de soins'!F27</f>
        <v>Les bouteilles de gaz à usage médical sont transportées dans les services utilisateurs et auprès des patients, dans le cadre d'une prescription médicale, par des personnes formées aux gaz médicaux (transport, manipulation, administration…), selon l'étape d'intervention et l'action qu'ils réalisent (médecin, pharmacien, IDE...)</v>
      </c>
      <c r="BV65" s="259">
        <f>'6 - Services_Unités de soins'!J27</f>
        <v>0</v>
      </c>
      <c r="BW65" s="259">
        <f>'6 - Services_Unités de soins'!N27</f>
        <v>0</v>
      </c>
    </row>
    <row r="66" spans="1:75" ht="13.5" customHeight="1" x14ac:dyDescent="0.25">
      <c r="A66" s="248">
        <f>'3 - Établissement'!$E$9</f>
        <v>0</v>
      </c>
      <c r="C66" s="255"/>
      <c r="U66" s="256"/>
      <c r="V66" s="256"/>
      <c r="W66" s="256"/>
      <c r="X66" s="256"/>
      <c r="Y66" s="256"/>
      <c r="Z66" s="256"/>
      <c r="AA66" s="256"/>
      <c r="AB66" s="256"/>
      <c r="AC66" s="256"/>
      <c r="AD66" s="256"/>
      <c r="AE66" s="256"/>
      <c r="AF66" s="256"/>
      <c r="AG66" s="256"/>
      <c r="AH66" s="258"/>
      <c r="AI66" s="258"/>
      <c r="AT66" s="250">
        <f t="shared" si="2"/>
        <v>0</v>
      </c>
      <c r="BL66" s="249" t="s">
        <v>461</v>
      </c>
      <c r="BM66" s="249" t="s">
        <v>102</v>
      </c>
      <c r="BN66" s="260" t="s">
        <v>3</v>
      </c>
      <c r="BO66" s="260" t="str">
        <f t="shared" si="4"/>
        <v>à exclure, nom pas renseigné</v>
      </c>
      <c r="BP66" s="259" t="str">
        <f t="shared" si="3"/>
        <v>non-obligatoire</v>
      </c>
      <c r="BQ66" s="259">
        <f>'6 - Services_Unités de soins'!B28</f>
        <v>0</v>
      </c>
      <c r="BR66" s="259">
        <f>'6 - Services_Unités de soins'!C28</f>
        <v>0</v>
      </c>
      <c r="BS66" s="259">
        <f>'6 - Services_Unités de soins'!D28</f>
        <v>52</v>
      </c>
      <c r="BT66" s="259" t="str">
        <f>'6 - Services_Unités de soins'!E28</f>
        <v>ANSM - Risques et précautions d'emploi liés à l'utilisation des gaz à usage médical</v>
      </c>
      <c r="BU66" s="259" t="str">
        <f>'6 - Services_Unités de soins'!F28</f>
        <v>A la réception, les équipes vérifient systématiquement la nature du gaz par lecture de l'étiquette, l'intégrité de la bouteille (absence de fuites, de choc, présence du système d'inviolabilité) et la pression pour les bouteilles à manodétendeur intégré</v>
      </c>
      <c r="BV66" s="259">
        <f>'6 - Services_Unités de soins'!J28</f>
        <v>0</v>
      </c>
      <c r="BW66" s="259">
        <f>'6 - Services_Unités de soins'!N28</f>
        <v>0</v>
      </c>
    </row>
    <row r="67" spans="1:75" ht="13.5" customHeight="1" x14ac:dyDescent="0.25">
      <c r="A67" s="248">
        <f>'3 - Établissement'!$E$9</f>
        <v>0</v>
      </c>
      <c r="C67" s="255"/>
      <c r="U67" s="256"/>
      <c r="V67" s="256"/>
      <c r="W67" s="256"/>
      <c r="X67" s="256"/>
      <c r="Y67" s="256"/>
      <c r="Z67" s="256"/>
      <c r="AA67" s="256"/>
      <c r="AB67" s="256"/>
      <c r="AC67" s="256"/>
      <c r="AD67" s="256"/>
      <c r="AE67" s="256"/>
      <c r="AF67" s="256"/>
      <c r="AG67" s="256"/>
      <c r="AH67" s="258"/>
      <c r="AI67" s="258"/>
      <c r="AT67" s="250">
        <f t="shared" si="2"/>
        <v>0</v>
      </c>
      <c r="BL67" s="249" t="s">
        <v>461</v>
      </c>
      <c r="BM67" s="249" t="s">
        <v>102</v>
      </c>
      <c r="BN67" s="260" t="s">
        <v>3</v>
      </c>
      <c r="BO67" s="260" t="str">
        <f t="shared" si="4"/>
        <v>à exclure, nom pas renseigné</v>
      </c>
      <c r="BP67" s="259" t="str">
        <f t="shared" si="3"/>
        <v>non-obligatoire</v>
      </c>
      <c r="BQ67" s="259">
        <f>'6 - Services_Unités de soins'!B29</f>
        <v>0</v>
      </c>
      <c r="BR67" s="259">
        <f>'6 - Services_Unités de soins'!C29</f>
        <v>0</v>
      </c>
      <c r="BS67" s="259">
        <f>'6 - Services_Unités de soins'!D29</f>
        <v>53</v>
      </c>
      <c r="BT67" s="259" t="str">
        <f>'6 - Services_Unités de soins'!E29</f>
        <v>ANSM - Risques et précautions d'emploi liés à l'utilisation des gaz à usage médical</v>
      </c>
      <c r="BU67" s="259" t="str">
        <f>'6 - Services_Unités de soins'!F29</f>
        <v>En cas de microfuite suspectée ou pour tout dysfonctionnement ou non-conformité, la bouteille est retournée à la PUI ou au personnel responsable de l'atelier des fluides médicaux, pour demande d'expertise auprès du fournisseur des bouteilles</v>
      </c>
      <c r="BV67" s="259">
        <f>'6 - Services_Unités de soins'!J29</f>
        <v>0</v>
      </c>
      <c r="BW67" s="259">
        <f>'6 - Services_Unités de soins'!N29</f>
        <v>0</v>
      </c>
    </row>
    <row r="68" spans="1:75" ht="13.5" customHeight="1" x14ac:dyDescent="0.25">
      <c r="A68" s="248">
        <f>'3 - Établissement'!$E$9</f>
        <v>0</v>
      </c>
      <c r="C68" s="255"/>
      <c r="U68" s="256"/>
      <c r="V68" s="256"/>
      <c r="W68" s="256"/>
      <c r="X68" s="256"/>
      <c r="Y68" s="256"/>
      <c r="Z68" s="256"/>
      <c r="AA68" s="256"/>
      <c r="AB68" s="256"/>
      <c r="AC68" s="256"/>
      <c r="AD68" s="256"/>
      <c r="AE68" s="256"/>
      <c r="AF68" s="256"/>
      <c r="AG68" s="256"/>
      <c r="AH68" s="258"/>
      <c r="AI68" s="258"/>
      <c r="AT68" s="250">
        <f t="shared" si="2"/>
        <v>0</v>
      </c>
      <c r="BL68" s="249" t="s">
        <v>461</v>
      </c>
      <c r="BM68" s="249" t="s">
        <v>102</v>
      </c>
      <c r="BN68" s="260" t="s">
        <v>3</v>
      </c>
      <c r="BO68" s="260" t="str">
        <f t="shared" si="4"/>
        <v>à exclure, nom pas renseigné</v>
      </c>
      <c r="BP68" s="259" t="str">
        <f t="shared" si="3"/>
        <v>obligatoire</v>
      </c>
      <c r="BQ68" s="259">
        <f>'6 - Services_Unités de soins'!B30</f>
        <v>0</v>
      </c>
      <c r="BR68" s="259">
        <f>'6 - Services_Unités de soins'!C30</f>
        <v>0</v>
      </c>
      <c r="BS68" s="259" t="str">
        <f>'6 - Services_Unités de soins'!D30</f>
        <v>54*</v>
      </c>
      <c r="BT68" s="259" t="str">
        <f>'6 - Services_Unités de soins'!E30</f>
        <v>Arrêté du 25 juin 1980</v>
      </c>
      <c r="BU68" s="259" t="str">
        <f>'6 - Services_Unités de soins'!F30</f>
        <v>Dans les services utilisateurs, les gaz à usage médical sont stockés dans une/des pièces sécurisées, à accès interdit au public</v>
      </c>
      <c r="BV68" s="259">
        <f>'6 - Services_Unités de soins'!J30</f>
        <v>0</v>
      </c>
      <c r="BW68" s="259">
        <f>'6 - Services_Unités de soins'!N30</f>
        <v>0</v>
      </c>
    </row>
    <row r="69" spans="1:75" ht="13.5" customHeight="1" x14ac:dyDescent="0.25">
      <c r="A69" s="248">
        <f>'3 - Établissement'!$E$9</f>
        <v>0</v>
      </c>
      <c r="C69" s="255"/>
      <c r="U69" s="256"/>
      <c r="V69" s="256"/>
      <c r="W69" s="256"/>
      <c r="X69" s="256"/>
      <c r="Y69" s="256"/>
      <c r="Z69" s="256"/>
      <c r="AA69" s="256"/>
      <c r="AB69" s="256"/>
      <c r="AC69" s="256"/>
      <c r="AD69" s="256"/>
      <c r="AE69" s="256"/>
      <c r="AF69" s="256"/>
      <c r="AG69" s="256"/>
      <c r="AH69" s="258"/>
      <c r="AI69" s="258"/>
      <c r="AT69" s="250">
        <f t="shared" si="2"/>
        <v>0</v>
      </c>
      <c r="BL69" s="249" t="s">
        <v>461</v>
      </c>
      <c r="BM69" s="249" t="s">
        <v>102</v>
      </c>
      <c r="BN69" s="260" t="s">
        <v>3</v>
      </c>
      <c r="BO69" s="260" t="str">
        <f t="shared" si="4"/>
        <v>à exclure, nom pas renseigné</v>
      </c>
      <c r="BP69" s="259" t="str">
        <f t="shared" si="3"/>
        <v>obligatoire</v>
      </c>
      <c r="BQ69" s="259">
        <f>'6 - Services_Unités de soins'!B31</f>
        <v>0</v>
      </c>
      <c r="BR69" s="259">
        <f>'6 - Services_Unités de soins'!C31</f>
        <v>0</v>
      </c>
      <c r="BS69" s="259" t="str">
        <f>'6 - Services_Unités de soins'!D31</f>
        <v>55*</v>
      </c>
      <c r="BT69" s="259" t="str">
        <f>'6 - Services_Unités de soins'!E31</f>
        <v>Arrêté du 25 juin 1980</v>
      </c>
      <c r="BU69" s="259" t="str">
        <f>'6 - Services_Unités de soins'!F31</f>
        <v>La/les pièces de stockage des gaz à usage médical sont clairement identifiées, sécurisées, propres, ventilées (ventilation haute et basse sur la porte), à l'abri des intempéries et ne contiennent pas de sources de chaleur</v>
      </c>
      <c r="BV69" s="259">
        <f>'6 - Services_Unités de soins'!J31</f>
        <v>0</v>
      </c>
      <c r="BW69" s="259">
        <f>'6 - Services_Unités de soins'!N31</f>
        <v>0</v>
      </c>
    </row>
    <row r="70" spans="1:75" ht="13.5" customHeight="1" x14ac:dyDescent="0.25">
      <c r="A70" s="248">
        <f>'3 - Établissement'!$E$9</f>
        <v>0</v>
      </c>
      <c r="C70" s="255"/>
      <c r="AT70" s="250">
        <f t="shared" ref="AT70:AT133" si="5">$A$5</f>
        <v>0</v>
      </c>
      <c r="BL70" s="365" t="s">
        <v>461</v>
      </c>
      <c r="BM70" s="249" t="s">
        <v>102</v>
      </c>
      <c r="BN70" s="260" t="s">
        <v>3</v>
      </c>
      <c r="BO70" s="260" t="str">
        <f t="shared" si="4"/>
        <v>à exclure, nom pas renseigné</v>
      </c>
      <c r="BP70" s="259" t="str">
        <f t="shared" ref="BP70:BP133" si="6">IF(COUNTIF(BS70,"*~*")&gt;0,"obligatoire","non-obligatoire")</f>
        <v>non-obligatoire</v>
      </c>
      <c r="BQ70" s="366">
        <f>'6 - Services_Unités de soins'!B32</f>
        <v>0</v>
      </c>
      <c r="BR70" s="366">
        <f>'6 - Services_Unités de soins'!C32</f>
        <v>0</v>
      </c>
      <c r="BS70" s="366">
        <f>'6 - Services_Unités de soins'!D32</f>
        <v>56</v>
      </c>
      <c r="BT70" s="259" t="str">
        <f>'6 - Services_Unités de soins'!E32</f>
        <v>ANSM - Risques et précautions d'emploi liés à l'utilisation des gaz à usage médical</v>
      </c>
      <c r="BU70" s="259" t="str">
        <f>'6 - Services_Unités de soins'!F32</f>
        <v>Un panneau interdiction de fumer et les mesures de sécurité sont affichées dans les salles de stockage ou à proximité et facilement visibles</v>
      </c>
      <c r="BV70" s="259">
        <f>'6 - Services_Unités de soins'!J32</f>
        <v>0</v>
      </c>
      <c r="BW70" s="259">
        <f>'6 - Services_Unités de soins'!N32</f>
        <v>0</v>
      </c>
    </row>
    <row r="71" spans="1:75" ht="13.5" customHeight="1" x14ac:dyDescent="0.25">
      <c r="A71" s="248">
        <f>'3 - Établissement'!$E$9</f>
        <v>0</v>
      </c>
      <c r="C71" s="255"/>
      <c r="AT71" s="250">
        <f t="shared" si="5"/>
        <v>0</v>
      </c>
      <c r="BL71" s="365" t="s">
        <v>461</v>
      </c>
      <c r="BM71" s="249" t="s">
        <v>102</v>
      </c>
      <c r="BN71" s="260" t="s">
        <v>3</v>
      </c>
      <c r="BO71" s="260" t="str">
        <f t="shared" si="4"/>
        <v>à exclure, nom pas renseigné</v>
      </c>
      <c r="BP71" s="259" t="str">
        <f t="shared" si="6"/>
        <v>non-obligatoire</v>
      </c>
      <c r="BQ71" s="366">
        <f>'6 - Services_Unités de soins'!B33</f>
        <v>0</v>
      </c>
      <c r="BR71" s="366">
        <f>'6 - Services_Unités de soins'!C33</f>
        <v>0</v>
      </c>
      <c r="BS71" s="366">
        <f>'6 - Services_Unités de soins'!D33</f>
        <v>57</v>
      </c>
      <c r="BT71" s="259">
        <f>'6 - Services_Unités de soins'!E33</f>
        <v>0</v>
      </c>
      <c r="BU71" s="259" t="str">
        <f>'6 - Services_Unités de soins'!F33</f>
        <v>En l'absence de local ou zone de stockage dédié aux gaz à usage médical dans le service, les bouteilles sont transportées de manière sécurisée (à l'aide de chariots, par du personnel formé) entre les différents services et suivent systématiquement un patient</v>
      </c>
      <c r="BV71" s="259">
        <f>'6 - Services_Unités de soins'!J33</f>
        <v>0</v>
      </c>
      <c r="BW71" s="259">
        <f>'6 - Services_Unités de soins'!N33</f>
        <v>0</v>
      </c>
    </row>
    <row r="72" spans="1:75" ht="13.5" customHeight="1" x14ac:dyDescent="0.25">
      <c r="A72" s="248">
        <f>'3 - Établissement'!$E$9</f>
        <v>0</v>
      </c>
      <c r="C72" s="255"/>
      <c r="AT72" s="250">
        <f t="shared" si="5"/>
        <v>0</v>
      </c>
      <c r="BL72" s="365" t="s">
        <v>461</v>
      </c>
      <c r="BM72" s="249" t="s">
        <v>102</v>
      </c>
      <c r="BN72" s="260" t="s">
        <v>3</v>
      </c>
      <c r="BO72" s="260" t="str">
        <f t="shared" si="4"/>
        <v>à exclure, nom pas renseigné</v>
      </c>
      <c r="BP72" s="259" t="str">
        <f t="shared" si="6"/>
        <v>non-obligatoire</v>
      </c>
      <c r="BQ72" s="366">
        <f>'6 - Services_Unités de soins'!B34</f>
        <v>0</v>
      </c>
      <c r="BR72" s="366">
        <f>'6 - Services_Unités de soins'!C34</f>
        <v>0</v>
      </c>
      <c r="BS72" s="366">
        <f>'6 - Services_Unités de soins'!D34</f>
        <v>58</v>
      </c>
      <c r="BT72" s="259">
        <f>'6 - Services_Unités de soins'!E34</f>
        <v>0</v>
      </c>
      <c r="BU72" s="259" t="str">
        <f>'6 - Services_Unités de soins'!F34</f>
        <v>En l'absence de local ou zone de stockage dédié aux gaz à usage médical dans le service, les bouteilles proviennent directement de la PUI et retournent à la PUI sans stockage hors patient et hors zone dédiée et sécurisée</v>
      </c>
      <c r="BV72" s="259">
        <f>'6 - Services_Unités de soins'!J34</f>
        <v>0</v>
      </c>
      <c r="BW72" s="259">
        <f>'6 - Services_Unités de soins'!N34</f>
        <v>0</v>
      </c>
    </row>
    <row r="73" spans="1:75" ht="13.5" customHeight="1" x14ac:dyDescent="0.25">
      <c r="A73" s="248">
        <f>'3 - Établissement'!$E$9</f>
        <v>0</v>
      </c>
      <c r="C73" s="255"/>
      <c r="AT73" s="250">
        <f t="shared" si="5"/>
        <v>0</v>
      </c>
      <c r="BL73" s="365" t="s">
        <v>461</v>
      </c>
      <c r="BM73" s="249" t="s">
        <v>102</v>
      </c>
      <c r="BN73" s="260" t="s">
        <v>3</v>
      </c>
      <c r="BO73" s="260" t="str">
        <f t="shared" si="4"/>
        <v>à exclure, nom pas renseigné</v>
      </c>
      <c r="BP73" s="259" t="str">
        <f t="shared" si="6"/>
        <v>non-obligatoire</v>
      </c>
      <c r="BQ73" s="366">
        <f>'6 - Services_Unités de soins'!B35</f>
        <v>0</v>
      </c>
      <c r="BR73" s="366">
        <f>'6 - Services_Unités de soins'!C35</f>
        <v>0</v>
      </c>
      <c r="BS73" s="366">
        <f>'6 - Services_Unités de soins'!D35</f>
        <v>59</v>
      </c>
      <c r="BT73" s="259" t="str">
        <f>'6 - Services_Unités de soins'!E35</f>
        <v>ANSM - Risques et précautions d'emploi liés à l'utilisation des gaz à usage médical</v>
      </c>
      <c r="BU73" s="259" t="str">
        <f>'6 - Services_Unités de soins'!F35</f>
        <v>Les zones de stockage de chaque bouteille de gaz à usage médical (oxygène, MEOPA…) sont clairement identifiées, les bouteilles vides sont séparées des bouteilles pleines</v>
      </c>
      <c r="BV73" s="259">
        <f>'6 - Services_Unités de soins'!J35</f>
        <v>0</v>
      </c>
      <c r="BW73" s="259">
        <f>'6 - Services_Unités de soins'!N35</f>
        <v>0</v>
      </c>
    </row>
    <row r="74" spans="1:75" ht="13.5" customHeight="1" x14ac:dyDescent="0.25">
      <c r="A74" s="248">
        <f>'3 - Établissement'!$E$9</f>
        <v>0</v>
      </c>
      <c r="C74" s="255"/>
      <c r="AT74" s="250">
        <f t="shared" si="5"/>
        <v>0</v>
      </c>
      <c r="BL74" s="365" t="s">
        <v>461</v>
      </c>
      <c r="BM74" s="249" t="s">
        <v>102</v>
      </c>
      <c r="BN74" s="260" t="s">
        <v>3</v>
      </c>
      <c r="BO74" s="260" t="str">
        <f t="shared" si="4"/>
        <v>à exclure, nom pas renseigné</v>
      </c>
      <c r="BP74" s="259" t="str">
        <f t="shared" si="6"/>
        <v>obligatoire</v>
      </c>
      <c r="BQ74" s="366">
        <f>'6 - Services_Unités de soins'!B36</f>
        <v>0</v>
      </c>
      <c r="BR74" s="366">
        <f>'6 - Services_Unités de soins'!C36</f>
        <v>0</v>
      </c>
      <c r="BS74" s="366" t="str">
        <f>'6 - Services_Unités de soins'!D36</f>
        <v>60*</v>
      </c>
      <c r="BT74" s="259" t="str">
        <f>'6 - Services_Unités de soins'!E36</f>
        <v>Résumé des caractéristiques du produit</v>
      </c>
      <c r="BU74" s="259" t="str">
        <f>'6 - Services_Unités de soins'!F36</f>
        <v>Les bouteilles de gaz à usage médical NE SONT PAS stockées dans le couloir
Conseil de remplissage :
- Les bouteilles sont stockées dans le couloir : répondre NON
- Les bouteilles ne sont pas stockées dans le couloir : répondre OUI</v>
      </c>
      <c r="BV74" s="259">
        <f>'6 - Services_Unités de soins'!J36</f>
        <v>0</v>
      </c>
      <c r="BW74" s="259">
        <f>'6 - Services_Unités de soins'!N36</f>
        <v>0</v>
      </c>
    </row>
    <row r="75" spans="1:75" ht="13.5" customHeight="1" x14ac:dyDescent="0.25">
      <c r="A75" s="248">
        <f>'3 - Établissement'!$E$9</f>
        <v>0</v>
      </c>
      <c r="C75" s="255"/>
      <c r="AT75" s="250">
        <f t="shared" si="5"/>
        <v>0</v>
      </c>
      <c r="BL75" s="365" t="s">
        <v>461</v>
      </c>
      <c r="BM75" s="249" t="s">
        <v>102</v>
      </c>
      <c r="BN75" s="260" t="s">
        <v>3</v>
      </c>
      <c r="BO75" s="260" t="str">
        <f t="shared" si="4"/>
        <v>à exclure, nom pas renseigné</v>
      </c>
      <c r="BP75" s="259" t="str">
        <f t="shared" si="6"/>
        <v>obligatoire</v>
      </c>
      <c r="BQ75" s="366">
        <f>'6 - Services_Unités de soins'!B37</f>
        <v>0</v>
      </c>
      <c r="BR75" s="366">
        <f>'6 - Services_Unités de soins'!C37</f>
        <v>0</v>
      </c>
      <c r="BS75" s="366" t="str">
        <f>'6 - Services_Unités de soins'!D37</f>
        <v>61*</v>
      </c>
      <c r="BT75" s="259" t="str">
        <f>'6 - Services_Unités de soins'!E37</f>
        <v>Résumé des caractéristiques du produit</v>
      </c>
      <c r="BU75" s="259" t="str">
        <f>'6 - Services_Unités de soins'!F37</f>
        <v>Les bouteilles de gaz à usage médical NE TIENNENT PAS une porte
Conseil de remplissage :
- Les bouteilles tiennent une porte : répondre NON
- Les bouteilles ne tiennent pas une porte : répondre OUI</v>
      </c>
      <c r="BV75" s="259">
        <f>'6 - Services_Unités de soins'!J37</f>
        <v>0</v>
      </c>
      <c r="BW75" s="259">
        <f>'6 - Services_Unités de soins'!N37</f>
        <v>0</v>
      </c>
    </row>
    <row r="76" spans="1:75" ht="13.5" customHeight="1" x14ac:dyDescent="0.25">
      <c r="A76" s="248">
        <f>'3 - Établissement'!$E$9</f>
        <v>0</v>
      </c>
      <c r="C76" s="255"/>
      <c r="AT76" s="250">
        <f t="shared" si="5"/>
        <v>0</v>
      </c>
      <c r="BL76" s="365" t="s">
        <v>461</v>
      </c>
      <c r="BM76" s="249" t="s">
        <v>102</v>
      </c>
      <c r="BN76" s="260" t="s">
        <v>3</v>
      </c>
      <c r="BO76" s="260" t="str">
        <f t="shared" si="4"/>
        <v>à exclure, nom pas renseigné</v>
      </c>
      <c r="BP76" s="259" t="str">
        <f t="shared" si="6"/>
        <v>obligatoire</v>
      </c>
      <c r="BQ76" s="366">
        <f>'6 - Services_Unités de soins'!B38</f>
        <v>0</v>
      </c>
      <c r="BR76" s="366">
        <f>'6 - Services_Unités de soins'!C38</f>
        <v>0</v>
      </c>
      <c r="BS76" s="366" t="str">
        <f>'6 - Services_Unités de soins'!D38</f>
        <v>62*</v>
      </c>
      <c r="BT76" s="259" t="str">
        <f>'6 - Services_Unités de soins'!E38</f>
        <v>Résumé des caractéristiques du produit</v>
      </c>
      <c r="BU76" s="259" t="str">
        <f>'6 - Services_Unités de soins'!F38</f>
        <v>Les bouteilles de gaz à usage médical sont stockées robinet fermé, en position verticale et arrimées par tout moyen approprié (chaînes, crochets…) afin de les protéger des risques de chute et de choc</v>
      </c>
      <c r="BV76" s="259">
        <f>'6 - Services_Unités de soins'!J38</f>
        <v>0</v>
      </c>
      <c r="BW76" s="259">
        <f>'6 - Services_Unités de soins'!N38</f>
        <v>0</v>
      </c>
    </row>
    <row r="77" spans="1:75" ht="13.5" customHeight="1" x14ac:dyDescent="0.25">
      <c r="A77" s="248">
        <f>'3 - Établissement'!$E$9</f>
        <v>0</v>
      </c>
      <c r="C77" s="255"/>
      <c r="AT77" s="250">
        <f t="shared" si="5"/>
        <v>0</v>
      </c>
      <c r="BL77" s="365" t="s">
        <v>461</v>
      </c>
      <c r="BM77" s="249" t="s">
        <v>102</v>
      </c>
      <c r="BN77" s="260" t="s">
        <v>3</v>
      </c>
      <c r="BO77" s="260" t="str">
        <f t="shared" si="4"/>
        <v>à exclure, nom pas renseigné</v>
      </c>
      <c r="BP77" s="259" t="str">
        <f t="shared" si="6"/>
        <v>non-obligatoire</v>
      </c>
      <c r="BQ77" s="366">
        <f>'6 - Services_Unités de soins'!B39</f>
        <v>0</v>
      </c>
      <c r="BR77" s="366">
        <f>'6 - Services_Unités de soins'!C39</f>
        <v>0</v>
      </c>
      <c r="BS77" s="366">
        <f>'6 - Services_Unités de soins'!D39</f>
        <v>63</v>
      </c>
      <c r="BT77" s="259" t="str">
        <f>'6 - Services_Unités de soins'!E39</f>
        <v>ANSM - Risques et précautions d'emploi liés à l'utilisation des gaz à usage médical</v>
      </c>
      <c r="BU77" s="259" t="str">
        <f>'6 - Services_Unités de soins'!F39</f>
        <v>Le personnel est formé à l'utilisation des gaz à usage médical, en particulier à l'administration, à périodicité donnée avec une traçabilité assurée
La réponse à cette question est calculée automatiquement pour être identique à la 16 (onglet politique). Vous pouvez compléter d'un commentaire</v>
      </c>
      <c r="BV77" s="259" t="str">
        <f>'6 - Services_Unités de soins'!J39</f>
        <v/>
      </c>
      <c r="BW77" s="259">
        <f>'6 - Services_Unités de soins'!N39</f>
        <v>0</v>
      </c>
    </row>
    <row r="78" spans="1:75" ht="13.5" customHeight="1" x14ac:dyDescent="0.25">
      <c r="A78" s="248">
        <f>'3 - Établissement'!$E$9</f>
        <v>0</v>
      </c>
      <c r="C78" s="255"/>
      <c r="AT78" s="250">
        <f t="shared" si="5"/>
        <v>0</v>
      </c>
      <c r="BL78" s="365" t="s">
        <v>461</v>
      </c>
      <c r="BM78" s="249" t="s">
        <v>102</v>
      </c>
      <c r="BN78" s="260" t="s">
        <v>3</v>
      </c>
      <c r="BO78" s="260" t="str">
        <f t="shared" si="4"/>
        <v>à exclure, nom pas renseigné</v>
      </c>
      <c r="BP78" s="259" t="str">
        <f t="shared" si="6"/>
        <v>non-obligatoire</v>
      </c>
      <c r="BQ78" s="366">
        <f>'6 - Services_Unités de soins'!B40</f>
        <v>0</v>
      </c>
      <c r="BR78" s="366">
        <f>'6 - Services_Unités de soins'!C40</f>
        <v>0</v>
      </c>
      <c r="BS78" s="366">
        <f>'6 - Services_Unités de soins'!D40</f>
        <v>64</v>
      </c>
      <c r="BT78" s="259">
        <f>'6 - Services_Unités de soins'!E40</f>
        <v>0</v>
      </c>
      <c r="BU78" s="259" t="str">
        <f>'6 - Services_Unités de soins'!F40</f>
        <v>Les équipes sont informées de la liste des gaz médicaux ayant le statut de médicament (Oxygène, MEOPA, protoxyde d'azote, monoxyde d'azote, xénon)
La réponse à cette question est calculée automatiquement pour être identique à la 18 (onglet politique). Vous pouvez compléter d'un commentaire</v>
      </c>
      <c r="BV78" s="259" t="str">
        <f>'6 - Services_Unités de soins'!J40</f>
        <v/>
      </c>
      <c r="BW78" s="259">
        <f>'6 - Services_Unités de soins'!N40</f>
        <v>0</v>
      </c>
    </row>
    <row r="79" spans="1:75" ht="13.5" customHeight="1" x14ac:dyDescent="0.25">
      <c r="A79" s="248">
        <f>'3 - Établissement'!$E$9</f>
        <v>0</v>
      </c>
      <c r="C79" s="255"/>
      <c r="AT79" s="250">
        <f t="shared" si="5"/>
        <v>0</v>
      </c>
      <c r="BL79" s="365" t="s">
        <v>461</v>
      </c>
      <c r="BM79" s="249" t="s">
        <v>102</v>
      </c>
      <c r="BN79" s="260"/>
      <c r="BO79" s="260"/>
      <c r="BP79" s="259" t="str">
        <f t="shared" si="6"/>
        <v>non-obligatoire</v>
      </c>
      <c r="BQ79" s="366">
        <f>'6 - Services_Unités de soins'!B41</f>
        <v>0</v>
      </c>
      <c r="BR79" s="366" t="str">
        <f>'6 - Services_Unités de soins'!C41</f>
        <v>Focus bouteilles d'oxygène</v>
      </c>
      <c r="BS79" s="366">
        <f>'6 - Services_Unités de soins'!D41</f>
        <v>0</v>
      </c>
      <c r="BT79" s="259">
        <f>'6 - Services_Unités de soins'!E41</f>
        <v>0</v>
      </c>
      <c r="BU79" s="259">
        <f>'6 - Services_Unités de soins'!F41</f>
        <v>0</v>
      </c>
      <c r="BV79" s="259">
        <f>'6 - Services_Unités de soins'!J41</f>
        <v>0</v>
      </c>
      <c r="BW79" s="259">
        <f>'6 - Services_Unités de soins'!N41</f>
        <v>0</v>
      </c>
    </row>
    <row r="80" spans="1:75" ht="13.5" customHeight="1" x14ac:dyDescent="0.25">
      <c r="A80" s="248">
        <f>'3 - Établissement'!$E$9</f>
        <v>0</v>
      </c>
      <c r="C80" s="255"/>
      <c r="AT80" s="250">
        <f t="shared" si="5"/>
        <v>0</v>
      </c>
      <c r="BL80" s="365" t="s">
        <v>461</v>
      </c>
      <c r="BM80" s="249" t="s">
        <v>102</v>
      </c>
      <c r="BN80" s="260" t="s">
        <v>33</v>
      </c>
      <c r="BO80" s="260" t="str">
        <f>_xlfn.XLOOKUP(BM80,$O$4:$O$8,$Q$4:$Q$8)</f>
        <v>à exclure, nom pas renseigné</v>
      </c>
      <c r="BP80" s="259" t="str">
        <f t="shared" si="6"/>
        <v>non-obligatoire</v>
      </c>
      <c r="BQ80" s="366">
        <f>'6 - Services_Unités de soins'!B42</f>
        <v>0</v>
      </c>
      <c r="BR80" s="366">
        <f>'6 - Services_Unités de soins'!C42</f>
        <v>0</v>
      </c>
      <c r="BS80" s="366">
        <f>'6 - Services_Unités de soins'!D42</f>
        <v>65</v>
      </c>
      <c r="BT80" s="259">
        <f>'6 - Services_Unités de soins'!E42</f>
        <v>0</v>
      </c>
      <c r="BU80" s="259" t="str">
        <f>'6 - Services_Unités de soins'!F42</f>
        <v>Pour les dotations de service, le nombre de bouteilles d'oxygène stockées dans le service est en adéquation avec le nombre nécessaire (pas de manque ou de surstockage avec risque de périmé ou d'encombrement)</v>
      </c>
      <c r="BV80" s="259">
        <f>'6 - Services_Unités de soins'!J42</f>
        <v>0</v>
      </c>
      <c r="BW80" s="259">
        <f>'6 - Services_Unités de soins'!N42</f>
        <v>0</v>
      </c>
    </row>
    <row r="81" spans="1:75" ht="13.5" customHeight="1" x14ac:dyDescent="0.25">
      <c r="A81" s="248">
        <f>'3 - Établissement'!$E$9</f>
        <v>0</v>
      </c>
      <c r="C81" s="255"/>
      <c r="AT81" s="250">
        <f t="shared" si="5"/>
        <v>0</v>
      </c>
      <c r="BL81" s="365" t="s">
        <v>461</v>
      </c>
      <c r="BM81" s="249" t="s">
        <v>102</v>
      </c>
      <c r="BN81" s="260" t="s">
        <v>33</v>
      </c>
      <c r="BO81" s="260" t="str">
        <f>_xlfn.XLOOKUP(BM81,$O$4:$O$8,$Q$4:$Q$8)</f>
        <v>à exclure, nom pas renseigné</v>
      </c>
      <c r="BP81" s="259" t="str">
        <f t="shared" si="6"/>
        <v>non-obligatoire</v>
      </c>
      <c r="BQ81" s="366">
        <f>'6 - Services_Unités de soins'!B43</f>
        <v>0</v>
      </c>
      <c r="BR81" s="366">
        <f>'6 - Services_Unités de soins'!C43</f>
        <v>0</v>
      </c>
      <c r="BS81" s="366">
        <f>'6 - Services_Unités de soins'!D43</f>
        <v>66</v>
      </c>
      <c r="BT81" s="259">
        <f>'6 - Services_Unités de soins'!E43</f>
        <v>0</v>
      </c>
      <c r="BU81" s="259" t="str">
        <f>'6 - Services_Unités de soins'!F43</f>
        <v>Les bouteilles d'oxygène contenues dans le chariot d'urgence sont régulièrement vérifiées par lecture de l'étiquette, de la date de péremption et de leur capacité ou volume sortant</v>
      </c>
      <c r="BV81" s="259">
        <f>'6 - Services_Unités de soins'!J43</f>
        <v>0</v>
      </c>
      <c r="BW81" s="259">
        <f>'6 - Services_Unités de soins'!N43</f>
        <v>0</v>
      </c>
    </row>
    <row r="82" spans="1:75" ht="13.5" customHeight="1" x14ac:dyDescent="0.25">
      <c r="A82" s="248">
        <f>'3 - Établissement'!$E$9</f>
        <v>0</v>
      </c>
      <c r="C82" s="255"/>
      <c r="AT82" s="250">
        <f t="shared" si="5"/>
        <v>0</v>
      </c>
      <c r="BL82" s="365" t="s">
        <v>461</v>
      </c>
      <c r="BM82" s="249" t="s">
        <v>102</v>
      </c>
      <c r="BN82" s="260"/>
      <c r="BO82" s="260"/>
      <c r="BP82" s="259" t="str">
        <f t="shared" si="6"/>
        <v>non-obligatoire</v>
      </c>
      <c r="BQ82" s="366">
        <f>'6 - Services_Unités de soins'!B44</f>
        <v>0</v>
      </c>
      <c r="BR82" s="366" t="str">
        <f>'6 - Services_Unités de soins'!C44</f>
        <v>Focus bouteilles de MEOPA</v>
      </c>
      <c r="BS82" s="366">
        <f>'6 - Services_Unités de soins'!D44</f>
        <v>0</v>
      </c>
      <c r="BT82" s="259">
        <f>'6 - Services_Unités de soins'!E44</f>
        <v>0</v>
      </c>
      <c r="BU82" s="259">
        <f>'6 - Services_Unités de soins'!F44</f>
        <v>0</v>
      </c>
      <c r="BV82" s="259">
        <f>'6 - Services_Unités de soins'!J44</f>
        <v>0</v>
      </c>
      <c r="BW82" s="259">
        <f>'6 - Services_Unités de soins'!N44</f>
        <v>0</v>
      </c>
    </row>
    <row r="83" spans="1:75" ht="13.5" customHeight="1" x14ac:dyDescent="0.25">
      <c r="A83" s="248">
        <f>'3 - Établissement'!$E$9</f>
        <v>0</v>
      </c>
      <c r="C83" s="255"/>
      <c r="AT83" s="250">
        <f t="shared" si="5"/>
        <v>0</v>
      </c>
      <c r="BL83" s="365" t="s">
        <v>461</v>
      </c>
      <c r="BM83" s="249" t="s">
        <v>102</v>
      </c>
      <c r="BN83" s="260" t="s">
        <v>34</v>
      </c>
      <c r="BO83" s="260" t="str">
        <f>_xlfn.XLOOKUP(BM83,$O$4:$O$8,$Q$4:$Q$8)</f>
        <v>à exclure, nom pas renseigné</v>
      </c>
      <c r="BP83" s="259" t="str">
        <f t="shared" si="6"/>
        <v>non-obligatoire</v>
      </c>
      <c r="BQ83" s="366">
        <f>'6 - Services_Unités de soins'!B45</f>
        <v>0</v>
      </c>
      <c r="BR83" s="366">
        <f>'6 - Services_Unités de soins'!C45</f>
        <v>0</v>
      </c>
      <c r="BS83" s="366">
        <f>'6 - Services_Unités de soins'!D45</f>
        <v>67</v>
      </c>
      <c r="BT83" s="259">
        <f>'6 - Services_Unités de soins'!E45</f>
        <v>0</v>
      </c>
      <c r="BU83" s="259" t="str">
        <f>'6 - Services_Unités de soins'!F45</f>
        <v>Le nombre de bouteilles de MEOPA stockées dans le service est en adéquation avec le nombre nécessaire (pas de manque ou de surstockage avec risque de périmé ou d'encombrement)</v>
      </c>
      <c r="BV83" s="259">
        <f>'6 - Services_Unités de soins'!J45</f>
        <v>0</v>
      </c>
      <c r="BW83" s="259">
        <f>'6 - Services_Unités de soins'!N45</f>
        <v>0</v>
      </c>
    </row>
    <row r="84" spans="1:75" ht="13.5" customHeight="1" x14ac:dyDescent="0.25">
      <c r="A84" s="248">
        <f>'3 - Établissement'!$E$9</f>
        <v>0</v>
      </c>
      <c r="C84" s="255"/>
      <c r="AT84" s="250">
        <f t="shared" si="5"/>
        <v>0</v>
      </c>
      <c r="BL84" s="365" t="s">
        <v>461</v>
      </c>
      <c r="BM84" s="249" t="s">
        <v>102</v>
      </c>
      <c r="BN84" s="260" t="s">
        <v>34</v>
      </c>
      <c r="BO84" s="260" t="str">
        <f>_xlfn.XLOOKUP(BM84,$O$4:$O$8,$Q$4:$Q$8)</f>
        <v>à exclure, nom pas renseigné</v>
      </c>
      <c r="BP84" s="259" t="str">
        <f t="shared" si="6"/>
        <v>obligatoire</v>
      </c>
      <c r="BQ84" s="366">
        <f>'6 - Services_Unités de soins'!B46</f>
        <v>0</v>
      </c>
      <c r="BR84" s="366">
        <f>'6 - Services_Unités de soins'!C46</f>
        <v>0</v>
      </c>
      <c r="BS84" s="366" t="str">
        <f>'6 - Services_Unités de soins'!D46</f>
        <v>68*</v>
      </c>
      <c r="BT84" s="259" t="str">
        <f>'6 - Services_Unités de soins'!E46</f>
        <v>Résumé des caractéristiques du produit - MEOPA</v>
      </c>
      <c r="BU84" s="259" t="str">
        <f>'6 - Services_Unités de soins'!F46</f>
        <v>Les bouteilles de MEOPA ne sont administrées que sur la durée mentionnée sur l'ordonnance (liste I)</v>
      </c>
      <c r="BV84" s="259">
        <f>'6 - Services_Unités de soins'!J46</f>
        <v>0</v>
      </c>
      <c r="BW84" s="259">
        <f>'6 - Services_Unités de soins'!N46</f>
        <v>0</v>
      </c>
    </row>
    <row r="85" spans="1:75" ht="13.5" customHeight="1" x14ac:dyDescent="0.25">
      <c r="A85" s="248">
        <f>'3 - Établissement'!$E$9</f>
        <v>0</v>
      </c>
      <c r="C85" s="255"/>
      <c r="AT85" s="250">
        <f t="shared" si="5"/>
        <v>0</v>
      </c>
      <c r="BL85" s="365" t="s">
        <v>461</v>
      </c>
      <c r="BM85" s="249" t="s">
        <v>102</v>
      </c>
      <c r="BN85" s="260"/>
      <c r="BO85" s="260"/>
      <c r="BP85" s="259" t="str">
        <f t="shared" si="6"/>
        <v>non-obligatoire</v>
      </c>
      <c r="BQ85" s="366">
        <f>'6 - Services_Unités de soins'!B47</f>
        <v>0</v>
      </c>
      <c r="BR85" s="366" t="str">
        <f>'6 - Services_Unités de soins'!C47</f>
        <v>Thématique : Administration</v>
      </c>
      <c r="BS85" s="366">
        <f>'6 - Services_Unités de soins'!D47</f>
        <v>0</v>
      </c>
      <c r="BT85" s="259">
        <f>'6 - Services_Unités de soins'!E47</f>
        <v>0</v>
      </c>
      <c r="BU85" s="259">
        <f>'6 - Services_Unités de soins'!F47</f>
        <v>0</v>
      </c>
      <c r="BV85" s="259">
        <f>'6 - Services_Unités de soins'!J47</f>
        <v>0</v>
      </c>
      <c r="BW85" s="259">
        <f>'6 - Services_Unités de soins'!N47</f>
        <v>0</v>
      </c>
    </row>
    <row r="86" spans="1:75" ht="13.5" customHeight="1" x14ac:dyDescent="0.25">
      <c r="A86" s="248">
        <f>'3 - Établissement'!$E$9</f>
        <v>0</v>
      </c>
      <c r="C86" s="255"/>
      <c r="AT86" s="250">
        <f t="shared" si="5"/>
        <v>0</v>
      </c>
      <c r="BL86" s="365" t="s">
        <v>461</v>
      </c>
      <c r="BM86" s="249" t="s">
        <v>102</v>
      </c>
      <c r="BN86" s="260" t="s">
        <v>5</v>
      </c>
      <c r="BO86" s="260" t="str">
        <f t="shared" ref="BO86:BO96" si="7">_xlfn.XLOOKUP(BM86,$O$4:$O$8,$Q$4:$Q$8)</f>
        <v>à exclure, nom pas renseigné</v>
      </c>
      <c r="BP86" s="259" t="str">
        <f t="shared" si="6"/>
        <v>obligatoire</v>
      </c>
      <c r="BQ86" s="366">
        <f>'6 - Services_Unités de soins'!B48</f>
        <v>0</v>
      </c>
      <c r="BR86" s="366" t="str">
        <f>'6 - Services_Unités de soins'!C48</f>
        <v>Administration</v>
      </c>
      <c r="BS86" s="366" t="str">
        <f>'6 - Services_Unités de soins'!D48</f>
        <v>69*</v>
      </c>
      <c r="BT86" s="259" t="str">
        <f>'6 - Services_Unités de soins'!E48</f>
        <v>Arrêté du 6 avril 2011</v>
      </c>
      <c r="BU86" s="259" t="str">
        <f>'6 - Services_Unités de soins'!F48</f>
        <v>L'administration de gaz médicaux ayant le statut de médicament est réalisée au regard de la prescription médicale</v>
      </c>
      <c r="BV86" s="259">
        <f>'6 - Services_Unités de soins'!J48</f>
        <v>0</v>
      </c>
      <c r="BW86" s="259">
        <f>'6 - Services_Unités de soins'!N48</f>
        <v>0</v>
      </c>
    </row>
    <row r="87" spans="1:75" ht="13.5" customHeight="1" x14ac:dyDescent="0.25">
      <c r="A87" s="248">
        <f>'3 - Établissement'!$E$9</f>
        <v>0</v>
      </c>
      <c r="C87" s="255"/>
      <c r="AT87" s="250">
        <f t="shared" si="5"/>
        <v>0</v>
      </c>
      <c r="BL87" s="365" t="s">
        <v>461</v>
      </c>
      <c r="BM87" s="249" t="s">
        <v>102</v>
      </c>
      <c r="BN87" s="260" t="s">
        <v>5</v>
      </c>
      <c r="BO87" s="260" t="str">
        <f t="shared" si="7"/>
        <v>à exclure, nom pas renseigné</v>
      </c>
      <c r="BP87" s="259" t="str">
        <f t="shared" si="6"/>
        <v>non-obligatoire</v>
      </c>
      <c r="BQ87" s="366">
        <f>'6 - Services_Unités de soins'!B49</f>
        <v>0</v>
      </c>
      <c r="BR87" s="366">
        <f>'6 - Services_Unités de soins'!C49</f>
        <v>0</v>
      </c>
      <c r="BS87" s="366">
        <f>'6 - Services_Unités de soins'!D49</f>
        <v>70</v>
      </c>
      <c r="BT87" s="259" t="str">
        <f>'6 - Services_Unités de soins'!E49</f>
        <v>ANSM - Risques et précautions d'emploi liés à l'utilisation des gaz à usage médical</v>
      </c>
      <c r="BU87" s="259" t="str">
        <f>'6 - Services_Unités de soins'!F49</f>
        <v>Avant l'administration, le personnel (IDE habilité(e) ou formé(e), médecin) s'assure qu'il n'y a pas de corps gras : ni sur leurs mains, ni sur celles du patient ni sur le visage du patient</v>
      </c>
      <c r="BV87" s="259">
        <f>'6 - Services_Unités de soins'!J49</f>
        <v>0</v>
      </c>
      <c r="BW87" s="259">
        <f>'6 - Services_Unités de soins'!N49</f>
        <v>0</v>
      </c>
    </row>
    <row r="88" spans="1:75" ht="13.5" customHeight="1" x14ac:dyDescent="0.25">
      <c r="A88" s="248">
        <f>'3 - Établissement'!$E$9</f>
        <v>0</v>
      </c>
      <c r="C88" s="255"/>
      <c r="AT88" s="250">
        <f t="shared" si="5"/>
        <v>0</v>
      </c>
      <c r="BL88" s="365" t="s">
        <v>461</v>
      </c>
      <c r="BM88" s="249" t="s">
        <v>102</v>
      </c>
      <c r="BN88" s="260" t="s">
        <v>5</v>
      </c>
      <c r="BO88" s="260" t="str">
        <f t="shared" si="7"/>
        <v>à exclure, nom pas renseigné</v>
      </c>
      <c r="BP88" s="259" t="str">
        <f t="shared" si="6"/>
        <v>non-obligatoire</v>
      </c>
      <c r="BQ88" s="366">
        <f>'6 - Services_Unités de soins'!B50</f>
        <v>0</v>
      </c>
      <c r="BR88" s="366">
        <f>'6 - Services_Unités de soins'!C50</f>
        <v>0</v>
      </c>
      <c r="BS88" s="366">
        <f>'6 - Services_Unités de soins'!D50</f>
        <v>71</v>
      </c>
      <c r="BT88" s="259" t="str">
        <f>'6 - Services_Unités de soins'!E50</f>
        <v>ANSM - Risques et précautions d'emploi liés à l'utilisation des gaz à usage médical</v>
      </c>
      <c r="BU88" s="259" t="str">
        <f>'6 - Services_Unités de soins'!F50</f>
        <v>Avant chaque administration, l'identité du gaz est vérifiée par lecture de l'étiquette sur le corps de la bouteille, de la péremption, de l'intégrité de la bouteille et de la présence d'équipements spécifiques nécessaires</v>
      </c>
      <c r="BV88" s="259">
        <f>'6 - Services_Unités de soins'!J50</f>
        <v>0</v>
      </c>
      <c r="BW88" s="259">
        <f>'6 - Services_Unités de soins'!N50</f>
        <v>0</v>
      </c>
    </row>
    <row r="89" spans="1:75" ht="13.5" customHeight="1" x14ac:dyDescent="0.25">
      <c r="A89" s="248">
        <f>'3 - Établissement'!$E$9</f>
        <v>0</v>
      </c>
      <c r="C89" s="255"/>
      <c r="AT89" s="250">
        <f t="shared" si="5"/>
        <v>0</v>
      </c>
      <c r="BL89" s="365" t="s">
        <v>461</v>
      </c>
      <c r="BM89" s="249" t="s">
        <v>102</v>
      </c>
      <c r="BN89" s="260" t="s">
        <v>5</v>
      </c>
      <c r="BO89" s="260" t="str">
        <f t="shared" si="7"/>
        <v>à exclure, nom pas renseigné</v>
      </c>
      <c r="BP89" s="259" t="str">
        <f t="shared" si="6"/>
        <v>obligatoire</v>
      </c>
      <c r="BQ89" s="366">
        <f>'6 - Services_Unités de soins'!B51</f>
        <v>0</v>
      </c>
      <c r="BR89" s="366">
        <f>'6 - Services_Unités de soins'!C51</f>
        <v>0</v>
      </c>
      <c r="BS89" s="366" t="str">
        <f>'6 - Services_Unités de soins'!D51</f>
        <v>72*</v>
      </c>
      <c r="BT89" s="259" t="str">
        <f>'6 - Services_Unités de soins'!E51</f>
        <v>Arrêté du 6 avril 2011</v>
      </c>
      <c r="BU89" s="259" t="str">
        <f>'6 - Services_Unités de soins'!F51</f>
        <v>Avant l'administration, le personnel s'assure de l'identité du patient</v>
      </c>
      <c r="BV89" s="259">
        <f>'6 - Services_Unités de soins'!J51</f>
        <v>0</v>
      </c>
      <c r="BW89" s="259">
        <f>'6 - Services_Unités de soins'!N51</f>
        <v>0</v>
      </c>
    </row>
    <row r="90" spans="1:75" ht="13.5" customHeight="1" x14ac:dyDescent="0.25">
      <c r="A90" s="248">
        <f>'3 - Établissement'!$E$9</f>
        <v>0</v>
      </c>
      <c r="C90" s="255"/>
      <c r="AT90" s="250">
        <f t="shared" si="5"/>
        <v>0</v>
      </c>
      <c r="BL90" s="365" t="s">
        <v>461</v>
      </c>
      <c r="BM90" s="249" t="s">
        <v>102</v>
      </c>
      <c r="BN90" s="260" t="s">
        <v>5</v>
      </c>
      <c r="BO90" s="260" t="str">
        <f t="shared" si="7"/>
        <v>à exclure, nom pas renseigné</v>
      </c>
      <c r="BP90" s="259" t="str">
        <f t="shared" si="6"/>
        <v>non-obligatoire</v>
      </c>
      <c r="BQ90" s="366">
        <f>'6 - Services_Unités de soins'!B52</f>
        <v>0</v>
      </c>
      <c r="BR90" s="366">
        <f>'6 - Services_Unités de soins'!C52</f>
        <v>0</v>
      </c>
      <c r="BS90" s="366">
        <f>'6 - Services_Unités de soins'!D52</f>
        <v>73</v>
      </c>
      <c r="BT90" s="259">
        <f>'6 - Services_Unités de soins'!E52</f>
        <v>0</v>
      </c>
      <c r="BU90" s="259" t="str">
        <f>'6 - Services_Unités de soins'!F52</f>
        <v>Avant l'administration, le personnel informe le patient des mesures de sécurité à respecter lors de l'inhalation de gaz à usage médical</v>
      </c>
      <c r="BV90" s="259">
        <f>'6 - Services_Unités de soins'!J52</f>
        <v>0</v>
      </c>
      <c r="BW90" s="259">
        <f>'6 - Services_Unités de soins'!N52</f>
        <v>0</v>
      </c>
    </row>
    <row r="91" spans="1:75" ht="13.5" customHeight="1" x14ac:dyDescent="0.25">
      <c r="A91" s="248">
        <f>'3 - Établissement'!$E$9</f>
        <v>0</v>
      </c>
      <c r="C91" s="255"/>
      <c r="AT91" s="250">
        <f t="shared" si="5"/>
        <v>0</v>
      </c>
      <c r="BL91" s="365" t="s">
        <v>461</v>
      </c>
      <c r="BM91" s="249" t="s">
        <v>102</v>
      </c>
      <c r="BN91" s="260" t="s">
        <v>5</v>
      </c>
      <c r="BO91" s="260" t="str">
        <f t="shared" si="7"/>
        <v>à exclure, nom pas renseigné</v>
      </c>
      <c r="BP91" s="259" t="str">
        <f t="shared" si="6"/>
        <v>non-obligatoire</v>
      </c>
      <c r="BQ91" s="366">
        <f>'6 - Services_Unités de soins'!B53</f>
        <v>0</v>
      </c>
      <c r="BR91" s="366">
        <f>'6 - Services_Unités de soins'!C53</f>
        <v>0</v>
      </c>
      <c r="BS91" s="366">
        <f>'6 - Services_Unités de soins'!D53</f>
        <v>74</v>
      </c>
      <c r="BT91" s="259" t="str">
        <f>'6 - Services_Unités de soins'!E53</f>
        <v>ANSM - Risques et précautions d'emploi liés à l'utilisation des gaz à usage médical</v>
      </c>
      <c r="BU91" s="259" t="str">
        <f>'6 - Services_Unités de soins'!F53</f>
        <v>L'autonomie de la bouteille est systématiquement calculée permettant d'assurer la durée d'administration</v>
      </c>
      <c r="BV91" s="259">
        <f>'6 - Services_Unités de soins'!J53</f>
        <v>0</v>
      </c>
      <c r="BW91" s="259">
        <f>'6 - Services_Unités de soins'!N53</f>
        <v>0</v>
      </c>
    </row>
    <row r="92" spans="1:75" ht="13.5" customHeight="1" x14ac:dyDescent="0.25">
      <c r="A92" s="248">
        <f>'3 - Établissement'!$E$9</f>
        <v>0</v>
      </c>
      <c r="C92" s="255"/>
      <c r="AT92" s="250">
        <f t="shared" si="5"/>
        <v>0</v>
      </c>
      <c r="BL92" s="365" t="s">
        <v>461</v>
      </c>
      <c r="BM92" s="249" t="s">
        <v>102</v>
      </c>
      <c r="BN92" s="260" t="s">
        <v>5</v>
      </c>
      <c r="BO92" s="260" t="str">
        <f t="shared" si="7"/>
        <v>à exclure, nom pas renseigné</v>
      </c>
      <c r="BP92" s="259" t="str">
        <f t="shared" si="6"/>
        <v>obligatoire</v>
      </c>
      <c r="BQ92" s="366">
        <f>'6 - Services_Unités de soins'!B54</f>
        <v>0</v>
      </c>
      <c r="BR92" s="366">
        <f>'6 - Services_Unités de soins'!C54</f>
        <v>0</v>
      </c>
      <c r="BS92" s="366" t="str">
        <f>'6 - Services_Unités de soins'!D54</f>
        <v>75*</v>
      </c>
      <c r="BT92" s="259" t="str">
        <f>'6 - Services_Unités de soins'!E54</f>
        <v>HAS - Evaluation de la prise en charge médicamenteuse selon le référentiel de certification</v>
      </c>
      <c r="BU92" s="259" t="str">
        <f>'6 - Services_Unités de soins'!F54</f>
        <v>L'administration est tracée dans le dossier informatisé du patient</v>
      </c>
      <c r="BV92" s="259">
        <f>'6 - Services_Unités de soins'!J54</f>
        <v>0</v>
      </c>
      <c r="BW92" s="259">
        <f>'6 - Services_Unités de soins'!N54</f>
        <v>0</v>
      </c>
    </row>
    <row r="93" spans="1:75" ht="13.5" customHeight="1" x14ac:dyDescent="0.25">
      <c r="A93" s="248">
        <f>'3 - Établissement'!$E$9</f>
        <v>0</v>
      </c>
      <c r="C93" s="255"/>
      <c r="AT93" s="250">
        <f t="shared" si="5"/>
        <v>0</v>
      </c>
      <c r="BL93" s="365" t="s">
        <v>461</v>
      </c>
      <c r="BM93" s="249" t="s">
        <v>102</v>
      </c>
      <c r="BN93" s="260" t="s">
        <v>5</v>
      </c>
      <c r="BO93" s="260" t="str">
        <f t="shared" si="7"/>
        <v>à exclure, nom pas renseigné</v>
      </c>
      <c r="BP93" s="259" t="str">
        <f t="shared" si="6"/>
        <v>non-obligatoire</v>
      </c>
      <c r="BQ93" s="366">
        <f>'6 - Services_Unités de soins'!B55</f>
        <v>0</v>
      </c>
      <c r="BR93" s="366">
        <f>'6 - Services_Unités de soins'!C55</f>
        <v>0</v>
      </c>
      <c r="BS93" s="366">
        <f>'6 - Services_Unités de soins'!D55</f>
        <v>76</v>
      </c>
      <c r="BT93" s="259">
        <f>'6 - Services_Unités de soins'!E55</f>
        <v>0</v>
      </c>
      <c r="BU93" s="259" t="str">
        <f>'6 - Services_Unités de soins'!F55</f>
        <v>Au cours de l'administration, les bouteilles de gaz à usage médical sont stockées auprès des patients, en position verticale et arrimées par tout moyen approprié (chaînes, crochets, porte-lit, chariot de transport…) afin de les protéger des risques de chute et de choc</v>
      </c>
      <c r="BV93" s="259">
        <f>'6 - Services_Unités de soins'!J55</f>
        <v>0</v>
      </c>
      <c r="BW93" s="259">
        <f>'6 - Services_Unités de soins'!N55</f>
        <v>0</v>
      </c>
    </row>
    <row r="94" spans="1:75" ht="13.5" customHeight="1" x14ac:dyDescent="0.25">
      <c r="A94" s="248">
        <f>'3 - Établissement'!$E$9</f>
        <v>0</v>
      </c>
      <c r="C94" s="255"/>
      <c r="AT94" s="250">
        <f t="shared" si="5"/>
        <v>0</v>
      </c>
      <c r="BL94" s="365" t="s">
        <v>461</v>
      </c>
      <c r="BM94" s="249" t="s">
        <v>102</v>
      </c>
      <c r="BN94" s="260" t="s">
        <v>5</v>
      </c>
      <c r="BO94" s="260" t="str">
        <f t="shared" si="7"/>
        <v>à exclure, nom pas renseigné</v>
      </c>
      <c r="BP94" s="259" t="str">
        <f t="shared" si="6"/>
        <v>non-obligatoire</v>
      </c>
      <c r="BQ94" s="366">
        <f>'6 - Services_Unités de soins'!B56</f>
        <v>0</v>
      </c>
      <c r="BR94" s="366">
        <f>'6 - Services_Unités de soins'!C56</f>
        <v>0</v>
      </c>
      <c r="BS94" s="366">
        <f>'6 - Services_Unités de soins'!D56</f>
        <v>77</v>
      </c>
      <c r="BT94" s="259" t="str">
        <f>'6 - Services_Unités de soins'!E56</f>
        <v>ANSM - Risques et précautions d'emploi liés à l'utilisation des gaz à usage médical</v>
      </c>
      <c r="BU94" s="259" t="str">
        <f>'6 - Services_Unités de soins'!F56</f>
        <v>A la suite de l'administration, lorsque la bouteille est vide, celle-ci est transportée à l'aide de moyen approprié, robinet fermé et stockée dans le local dédié, dans la zone dédiée aux bouteilles vides et arrimée</v>
      </c>
      <c r="BV94" s="259">
        <f>'6 - Services_Unités de soins'!J56</f>
        <v>0</v>
      </c>
      <c r="BW94" s="259">
        <f>'6 - Services_Unités de soins'!N56</f>
        <v>0</v>
      </c>
    </row>
    <row r="95" spans="1:75" ht="13.5" customHeight="1" x14ac:dyDescent="0.25">
      <c r="A95" s="248">
        <f>'3 - Établissement'!$E$9</f>
        <v>0</v>
      </c>
      <c r="C95" s="255"/>
      <c r="AT95" s="250">
        <f t="shared" si="5"/>
        <v>0</v>
      </c>
      <c r="BL95" s="365" t="s">
        <v>461</v>
      </c>
      <c r="BM95" s="249" t="s">
        <v>102</v>
      </c>
      <c r="BN95" s="260" t="s">
        <v>5</v>
      </c>
      <c r="BO95" s="260" t="str">
        <f t="shared" si="7"/>
        <v>à exclure, nom pas renseigné</v>
      </c>
      <c r="BP95" s="259" t="str">
        <f t="shared" si="6"/>
        <v>obligatoire</v>
      </c>
      <c r="BQ95" s="366">
        <f>'6 - Services_Unités de soins'!B57</f>
        <v>0</v>
      </c>
      <c r="BR95" s="366">
        <f>'6 - Services_Unités de soins'!C57</f>
        <v>0</v>
      </c>
      <c r="BS95" s="366" t="str">
        <f>'6 - Services_Unités de soins'!D57</f>
        <v>78*</v>
      </c>
      <c r="BT95" s="259" t="str">
        <f>'6 - Services_Unités de soins'!E57</f>
        <v>Arrêté du 22 octobre 1982</v>
      </c>
      <c r="BU95" s="259" t="str">
        <f>'6 - Services_Unités de soins'!F57</f>
        <v>Les prises murales des gaz à usage médical sont clairement identifiées avec le nom du gaz correspondant de manière à éviter tout risque de confusion</v>
      </c>
      <c r="BV95" s="259">
        <f>'6 - Services_Unités de soins'!J57</f>
        <v>0</v>
      </c>
      <c r="BW95" s="259">
        <f>'6 - Services_Unités de soins'!N57</f>
        <v>0</v>
      </c>
    </row>
    <row r="96" spans="1:75" ht="13.5" customHeight="1" x14ac:dyDescent="0.25">
      <c r="A96" s="248">
        <f>'3 - Établissement'!$E$9</f>
        <v>0</v>
      </c>
      <c r="C96" s="255"/>
      <c r="AT96" s="250">
        <f t="shared" si="5"/>
        <v>0</v>
      </c>
      <c r="BL96" s="365" t="s">
        <v>461</v>
      </c>
      <c r="BM96" s="263" t="s">
        <v>102</v>
      </c>
      <c r="BN96" s="260" t="s">
        <v>5</v>
      </c>
      <c r="BO96" s="260" t="str">
        <f t="shared" si="7"/>
        <v>à exclure, nom pas renseigné</v>
      </c>
      <c r="BP96" s="259" t="str">
        <f t="shared" si="6"/>
        <v>non-obligatoire</v>
      </c>
      <c r="BQ96" s="371">
        <f>'6 - Services_Unités de soins'!B58</f>
        <v>0</v>
      </c>
      <c r="BR96" s="371">
        <f>'6 - Services_Unités de soins'!C58</f>
        <v>0</v>
      </c>
      <c r="BS96" s="371">
        <f>'6 - Services_Unités de soins'!D58</f>
        <v>79</v>
      </c>
      <c r="BT96" s="259" t="str">
        <f>'6 - Services_Unités de soins'!E58</f>
        <v>ANSM - Confusion air/oxygène</v>
      </c>
      <c r="BU96" s="259" t="str">
        <f>'6 - Services_Unités de soins'!F58</f>
        <v>Les débitmètres de l'air à usage médical sont branchés uniquement sur prescription médicale et retirés après chaque utilisation</v>
      </c>
      <c r="BV96" s="259">
        <f>'6 - Services_Unités de soins'!J58</f>
        <v>0</v>
      </c>
      <c r="BW96" s="259">
        <f>'6 - Services_Unités de soins'!N58</f>
        <v>0</v>
      </c>
    </row>
    <row r="97" spans="1:75" ht="13.5" customHeight="1" x14ac:dyDescent="0.25">
      <c r="A97" s="248">
        <f>'3 - Établissement'!$E$9</f>
        <v>0</v>
      </c>
      <c r="C97" s="255"/>
      <c r="AT97" s="250">
        <f t="shared" si="5"/>
        <v>0</v>
      </c>
      <c r="BL97" s="365" t="s">
        <v>461</v>
      </c>
      <c r="BM97" s="249" t="s">
        <v>103</v>
      </c>
      <c r="BN97" s="260"/>
      <c r="BO97" s="260"/>
      <c r="BP97" s="259" t="str">
        <f t="shared" si="6"/>
        <v>non-obligatoire</v>
      </c>
      <c r="BQ97" s="259" t="str">
        <f>BQ62</f>
        <v>Chapitre 5. Stockage des gaz médicaux en services utilisateurs</v>
      </c>
      <c r="BR97" s="259"/>
      <c r="BS97" s="259"/>
      <c r="BT97" s="259"/>
      <c r="BU97" s="259"/>
      <c r="BW97" s="259"/>
    </row>
    <row r="98" spans="1:75" ht="13.5" customHeight="1" x14ac:dyDescent="0.25">
      <c r="A98" s="248">
        <f>'3 - Établissement'!$E$9</f>
        <v>0</v>
      </c>
      <c r="C98" s="255"/>
      <c r="AT98" s="250">
        <f t="shared" si="5"/>
        <v>0</v>
      </c>
      <c r="BL98" s="365" t="s">
        <v>461</v>
      </c>
      <c r="BM98" s="249" t="s">
        <v>103</v>
      </c>
      <c r="BN98" s="260"/>
      <c r="BO98" s="260"/>
      <c r="BP98" s="259" t="str">
        <f t="shared" si="6"/>
        <v>non-obligatoire</v>
      </c>
      <c r="BQ98" s="259" t="str">
        <f t="shared" ref="BQ98" si="8">BQ63</f>
        <v>Thématique : stockage</v>
      </c>
      <c r="BR98" s="259"/>
      <c r="BS98" s="259"/>
      <c r="BT98" s="259"/>
      <c r="BU98" s="259"/>
      <c r="BW98" s="259"/>
    </row>
    <row r="99" spans="1:75" ht="13.5" customHeight="1" x14ac:dyDescent="0.25">
      <c r="A99" s="248">
        <f>'3 - Établissement'!$E$9</f>
        <v>0</v>
      </c>
      <c r="C99" s="255"/>
      <c r="AT99" s="250">
        <f t="shared" si="5"/>
        <v>0</v>
      </c>
      <c r="BL99" s="365" t="s">
        <v>461</v>
      </c>
      <c r="BM99" s="249" t="s">
        <v>103</v>
      </c>
      <c r="BN99" s="260" t="s">
        <v>3</v>
      </c>
      <c r="BO99" s="260" t="str">
        <f t="shared" ref="BO99:BO113" si="9">_xlfn.XLOOKUP(BM99,$O$4:$O$8,$Q$4:$Q$8)</f>
        <v>à exclure, nom pas renseigné</v>
      </c>
      <c r="BP99" s="259" t="str">
        <f t="shared" si="6"/>
        <v>obligatoire</v>
      </c>
      <c r="BQ99" s="259" t="str">
        <f t="shared" ref="BQ99:BU99" si="10">BQ64</f>
        <v>Stockage des gaz médicaux en services utilisateurs</v>
      </c>
      <c r="BR99" s="259" t="str">
        <f t="shared" si="10"/>
        <v>Stockage</v>
      </c>
      <c r="BS99" s="259" t="str">
        <f t="shared" si="10"/>
        <v>50*</v>
      </c>
      <c r="BT99" s="259" t="str">
        <f t="shared" si="10"/>
        <v>Arrêté du 25 juin 1980</v>
      </c>
      <c r="BU99" s="259" t="str">
        <f t="shared" si="10"/>
        <v>Les bouteilles de gaz à usage médical sont transportées dans les services utilisateurs et auprès des patients à l'aide de moyen approprié (chariots), en position verticale</v>
      </c>
      <c r="BV99" s="361">
        <f>'6 - Services_Unités de soins'!K26</f>
        <v>0</v>
      </c>
      <c r="BW99" s="259">
        <f>'6 - Services_Unités de soins'!P26</f>
        <v>0</v>
      </c>
    </row>
    <row r="100" spans="1:75" ht="13.5" customHeight="1" x14ac:dyDescent="0.25">
      <c r="A100" s="248">
        <f>'3 - Établissement'!$E$9</f>
        <v>0</v>
      </c>
      <c r="C100" s="255"/>
      <c r="AT100" s="250">
        <f t="shared" si="5"/>
        <v>0</v>
      </c>
      <c r="BL100" s="365" t="s">
        <v>461</v>
      </c>
      <c r="BM100" s="249" t="s">
        <v>103</v>
      </c>
      <c r="BN100" s="260" t="s">
        <v>3</v>
      </c>
      <c r="BO100" s="260" t="str">
        <f t="shared" si="9"/>
        <v>à exclure, nom pas renseigné</v>
      </c>
      <c r="BP100" s="259" t="str">
        <f t="shared" si="6"/>
        <v>non-obligatoire</v>
      </c>
      <c r="BQ100" s="259">
        <f t="shared" ref="BQ100:BU100" si="11">BQ65</f>
        <v>0</v>
      </c>
      <c r="BR100" s="259">
        <f t="shared" si="11"/>
        <v>0</v>
      </c>
      <c r="BS100" s="259">
        <f t="shared" si="11"/>
        <v>51</v>
      </c>
      <c r="BT100" s="259">
        <f t="shared" si="11"/>
        <v>0</v>
      </c>
      <c r="BU100" s="259" t="str">
        <f t="shared" si="11"/>
        <v>Les bouteilles de gaz à usage médical sont transportées dans les services utilisateurs et auprès des patients, dans le cadre d'une prescription médicale, par des personnes formées aux gaz médicaux (transport, manipulation, administration…), selon l'étape d'intervention et l'action qu'ils réalisent (médecin, pharmacien, IDE...)</v>
      </c>
      <c r="BV100" s="361">
        <f>'6 - Services_Unités de soins'!K27</f>
        <v>0</v>
      </c>
      <c r="BW100" s="259">
        <f>'6 - Services_Unités de soins'!P27</f>
        <v>0</v>
      </c>
    </row>
    <row r="101" spans="1:75" ht="13.5" customHeight="1" x14ac:dyDescent="0.25">
      <c r="A101" s="248">
        <f>'3 - Établissement'!$E$9</f>
        <v>0</v>
      </c>
      <c r="C101" s="255"/>
      <c r="AT101" s="250">
        <f t="shared" si="5"/>
        <v>0</v>
      </c>
      <c r="BL101" s="365" t="s">
        <v>461</v>
      </c>
      <c r="BM101" s="249" t="s">
        <v>103</v>
      </c>
      <c r="BN101" s="260" t="s">
        <v>3</v>
      </c>
      <c r="BO101" s="260" t="str">
        <f t="shared" si="9"/>
        <v>à exclure, nom pas renseigné</v>
      </c>
      <c r="BP101" s="259" t="str">
        <f t="shared" si="6"/>
        <v>non-obligatoire</v>
      </c>
      <c r="BQ101" s="259">
        <f t="shared" ref="BQ101:BU101" si="12">BQ66</f>
        <v>0</v>
      </c>
      <c r="BR101" s="259">
        <f t="shared" si="12"/>
        <v>0</v>
      </c>
      <c r="BS101" s="259">
        <f t="shared" si="12"/>
        <v>52</v>
      </c>
      <c r="BT101" s="259" t="str">
        <f t="shared" si="12"/>
        <v>ANSM - Risques et précautions d'emploi liés à l'utilisation des gaz à usage médical</v>
      </c>
      <c r="BU101" s="259" t="str">
        <f t="shared" si="12"/>
        <v>A la réception, les équipes vérifient systématiquement la nature du gaz par lecture de l'étiquette, l'intégrité de la bouteille (absence de fuites, de choc, présence du système d'inviolabilité) et la pression pour les bouteilles à manodétendeur intégré</v>
      </c>
      <c r="BV101" s="361">
        <f>'6 - Services_Unités de soins'!K28</f>
        <v>0</v>
      </c>
      <c r="BW101" s="259">
        <f>'6 - Services_Unités de soins'!P28</f>
        <v>0</v>
      </c>
    </row>
    <row r="102" spans="1:75" ht="13.5" customHeight="1" x14ac:dyDescent="0.25">
      <c r="A102" s="248">
        <f>'3 - Établissement'!$E$9</f>
        <v>0</v>
      </c>
      <c r="C102" s="255"/>
      <c r="AT102" s="250">
        <f t="shared" si="5"/>
        <v>0</v>
      </c>
      <c r="BL102" s="365" t="s">
        <v>461</v>
      </c>
      <c r="BM102" s="249" t="s">
        <v>103</v>
      </c>
      <c r="BN102" s="260" t="s">
        <v>3</v>
      </c>
      <c r="BO102" s="260" t="str">
        <f t="shared" si="9"/>
        <v>à exclure, nom pas renseigné</v>
      </c>
      <c r="BP102" s="259" t="str">
        <f t="shared" si="6"/>
        <v>non-obligatoire</v>
      </c>
      <c r="BQ102" s="259">
        <f t="shared" ref="BQ102:BU102" si="13">BQ67</f>
        <v>0</v>
      </c>
      <c r="BR102" s="259">
        <f t="shared" si="13"/>
        <v>0</v>
      </c>
      <c r="BS102" s="259">
        <f t="shared" si="13"/>
        <v>53</v>
      </c>
      <c r="BT102" s="259" t="str">
        <f t="shared" si="13"/>
        <v>ANSM - Risques et précautions d'emploi liés à l'utilisation des gaz à usage médical</v>
      </c>
      <c r="BU102" s="259" t="str">
        <f t="shared" si="13"/>
        <v>En cas de microfuite suspectée ou pour tout dysfonctionnement ou non-conformité, la bouteille est retournée à la PUI ou au personnel responsable de l'atelier des fluides médicaux, pour demande d'expertise auprès du fournisseur des bouteilles</v>
      </c>
      <c r="BV102" s="361">
        <f>'6 - Services_Unités de soins'!K29</f>
        <v>0</v>
      </c>
      <c r="BW102" s="259">
        <f>'6 - Services_Unités de soins'!P29</f>
        <v>0</v>
      </c>
    </row>
    <row r="103" spans="1:75" ht="13.5" customHeight="1" x14ac:dyDescent="0.25">
      <c r="A103" s="248">
        <f>'3 - Établissement'!$E$9</f>
        <v>0</v>
      </c>
      <c r="C103" s="255"/>
      <c r="AT103" s="250">
        <f t="shared" si="5"/>
        <v>0</v>
      </c>
      <c r="BL103" s="365" t="s">
        <v>461</v>
      </c>
      <c r="BM103" s="249" t="s">
        <v>103</v>
      </c>
      <c r="BN103" s="260" t="s">
        <v>3</v>
      </c>
      <c r="BO103" s="260" t="str">
        <f t="shared" si="9"/>
        <v>à exclure, nom pas renseigné</v>
      </c>
      <c r="BP103" s="259" t="str">
        <f t="shared" si="6"/>
        <v>obligatoire</v>
      </c>
      <c r="BQ103" s="259">
        <f t="shared" ref="BQ103:BU103" si="14">BQ68</f>
        <v>0</v>
      </c>
      <c r="BR103" s="259">
        <f t="shared" si="14"/>
        <v>0</v>
      </c>
      <c r="BS103" s="259" t="str">
        <f t="shared" si="14"/>
        <v>54*</v>
      </c>
      <c r="BT103" s="259" t="str">
        <f t="shared" si="14"/>
        <v>Arrêté du 25 juin 1980</v>
      </c>
      <c r="BU103" s="259" t="str">
        <f t="shared" si="14"/>
        <v>Dans les services utilisateurs, les gaz à usage médical sont stockés dans une/des pièces sécurisées, à accès interdit au public</v>
      </c>
      <c r="BV103" s="361">
        <f>'6 - Services_Unités de soins'!K30</f>
        <v>0</v>
      </c>
      <c r="BW103" s="259">
        <f>'6 - Services_Unités de soins'!P30</f>
        <v>0</v>
      </c>
    </row>
    <row r="104" spans="1:75" ht="13.5" customHeight="1" x14ac:dyDescent="0.25">
      <c r="A104" s="248">
        <f>'3 - Établissement'!$E$9</f>
        <v>0</v>
      </c>
      <c r="C104" s="255"/>
      <c r="AT104" s="250">
        <f t="shared" si="5"/>
        <v>0</v>
      </c>
      <c r="BL104" s="365" t="s">
        <v>461</v>
      </c>
      <c r="BM104" s="249" t="s">
        <v>103</v>
      </c>
      <c r="BN104" s="260" t="s">
        <v>3</v>
      </c>
      <c r="BO104" s="260" t="str">
        <f t="shared" si="9"/>
        <v>à exclure, nom pas renseigné</v>
      </c>
      <c r="BP104" s="259" t="str">
        <f t="shared" si="6"/>
        <v>obligatoire</v>
      </c>
      <c r="BQ104" s="259">
        <f t="shared" ref="BQ104:BU104" si="15">BQ69</f>
        <v>0</v>
      </c>
      <c r="BR104" s="259">
        <f t="shared" si="15"/>
        <v>0</v>
      </c>
      <c r="BS104" s="259" t="str">
        <f t="shared" si="15"/>
        <v>55*</v>
      </c>
      <c r="BT104" s="259" t="str">
        <f t="shared" si="15"/>
        <v>Arrêté du 25 juin 1980</v>
      </c>
      <c r="BU104" s="259" t="str">
        <f t="shared" si="15"/>
        <v>La/les pièces de stockage des gaz à usage médical sont clairement identifiées, sécurisées, propres, ventilées (ventilation haute et basse sur la porte), à l'abri des intempéries et ne contiennent pas de sources de chaleur</v>
      </c>
      <c r="BV104" s="361">
        <f>'6 - Services_Unités de soins'!K31</f>
        <v>0</v>
      </c>
      <c r="BW104" s="259">
        <f>'6 - Services_Unités de soins'!P31</f>
        <v>0</v>
      </c>
    </row>
    <row r="105" spans="1:75" ht="13.5" customHeight="1" x14ac:dyDescent="0.25">
      <c r="A105" s="248">
        <f>'3 - Établissement'!$E$9</f>
        <v>0</v>
      </c>
      <c r="C105" s="255"/>
      <c r="AT105" s="250">
        <f t="shared" si="5"/>
        <v>0</v>
      </c>
      <c r="BL105" s="365" t="s">
        <v>461</v>
      </c>
      <c r="BM105" s="249" t="s">
        <v>103</v>
      </c>
      <c r="BN105" s="260" t="s">
        <v>3</v>
      </c>
      <c r="BO105" s="260" t="str">
        <f t="shared" si="9"/>
        <v>à exclure, nom pas renseigné</v>
      </c>
      <c r="BP105" s="259" t="str">
        <f t="shared" si="6"/>
        <v>non-obligatoire</v>
      </c>
      <c r="BQ105" s="259">
        <f t="shared" ref="BQ105:BU105" si="16">BQ70</f>
        <v>0</v>
      </c>
      <c r="BR105" s="259">
        <f t="shared" si="16"/>
        <v>0</v>
      </c>
      <c r="BS105" s="259">
        <f t="shared" si="16"/>
        <v>56</v>
      </c>
      <c r="BT105" s="259" t="str">
        <f t="shared" si="16"/>
        <v>ANSM - Risques et précautions d'emploi liés à l'utilisation des gaz à usage médical</v>
      </c>
      <c r="BU105" s="259" t="str">
        <f t="shared" si="16"/>
        <v>Un panneau interdiction de fumer et les mesures de sécurité sont affichées dans les salles de stockage ou à proximité et facilement visibles</v>
      </c>
      <c r="BV105" s="361">
        <f>'6 - Services_Unités de soins'!K32</f>
        <v>0</v>
      </c>
      <c r="BW105" s="259">
        <f>'6 - Services_Unités de soins'!P32</f>
        <v>0</v>
      </c>
    </row>
    <row r="106" spans="1:75" ht="13.5" customHeight="1" x14ac:dyDescent="0.25">
      <c r="A106" s="248">
        <f>'3 - Établissement'!$E$9</f>
        <v>0</v>
      </c>
      <c r="C106" s="255"/>
      <c r="AT106" s="250">
        <f t="shared" si="5"/>
        <v>0</v>
      </c>
      <c r="BL106" s="365" t="s">
        <v>461</v>
      </c>
      <c r="BM106" s="249" t="s">
        <v>103</v>
      </c>
      <c r="BN106" s="260" t="s">
        <v>3</v>
      </c>
      <c r="BO106" s="260" t="str">
        <f t="shared" si="9"/>
        <v>à exclure, nom pas renseigné</v>
      </c>
      <c r="BP106" s="259" t="str">
        <f t="shared" si="6"/>
        <v>non-obligatoire</v>
      </c>
      <c r="BQ106" s="259">
        <f t="shared" ref="BQ106:BU106" si="17">BQ71</f>
        <v>0</v>
      </c>
      <c r="BR106" s="259">
        <f t="shared" si="17"/>
        <v>0</v>
      </c>
      <c r="BS106" s="259">
        <f t="shared" si="17"/>
        <v>57</v>
      </c>
      <c r="BT106" s="259">
        <f t="shared" si="17"/>
        <v>0</v>
      </c>
      <c r="BU106" s="259" t="str">
        <f t="shared" si="17"/>
        <v>En l'absence de local ou zone de stockage dédié aux gaz à usage médical dans le service, les bouteilles sont transportées de manière sécurisée (à l'aide de chariots, par du personnel formé) entre les différents services et suivent systématiquement un patient</v>
      </c>
      <c r="BV106" s="361">
        <f>'6 - Services_Unités de soins'!K33</f>
        <v>0</v>
      </c>
      <c r="BW106" s="259">
        <f>'6 - Services_Unités de soins'!P33</f>
        <v>0</v>
      </c>
    </row>
    <row r="107" spans="1:75" ht="13.5" customHeight="1" x14ac:dyDescent="0.25">
      <c r="A107" s="248">
        <f>'3 - Établissement'!$E$9</f>
        <v>0</v>
      </c>
      <c r="C107" s="255"/>
      <c r="AT107" s="250">
        <f t="shared" si="5"/>
        <v>0</v>
      </c>
      <c r="BL107" s="365" t="s">
        <v>461</v>
      </c>
      <c r="BM107" s="249" t="s">
        <v>103</v>
      </c>
      <c r="BN107" s="260" t="s">
        <v>3</v>
      </c>
      <c r="BO107" s="260" t="str">
        <f t="shared" si="9"/>
        <v>à exclure, nom pas renseigné</v>
      </c>
      <c r="BP107" s="259" t="str">
        <f t="shared" si="6"/>
        <v>non-obligatoire</v>
      </c>
      <c r="BQ107" s="259">
        <f t="shared" ref="BQ107:BU107" si="18">BQ72</f>
        <v>0</v>
      </c>
      <c r="BR107" s="259">
        <f t="shared" si="18"/>
        <v>0</v>
      </c>
      <c r="BS107" s="259">
        <f t="shared" si="18"/>
        <v>58</v>
      </c>
      <c r="BT107" s="259">
        <f t="shared" si="18"/>
        <v>0</v>
      </c>
      <c r="BU107" s="259" t="str">
        <f t="shared" si="18"/>
        <v>En l'absence de local ou zone de stockage dédié aux gaz à usage médical dans le service, les bouteilles proviennent directement de la PUI et retournent à la PUI sans stockage hors patient et hors zone dédiée et sécurisée</v>
      </c>
      <c r="BV107" s="361">
        <f>'6 - Services_Unités de soins'!K34</f>
        <v>0</v>
      </c>
      <c r="BW107" s="259">
        <f>'6 - Services_Unités de soins'!P34</f>
        <v>0</v>
      </c>
    </row>
    <row r="108" spans="1:75" ht="13.5" customHeight="1" x14ac:dyDescent="0.25">
      <c r="A108" s="248">
        <f>'3 - Établissement'!$E$9</f>
        <v>0</v>
      </c>
      <c r="C108" s="255"/>
      <c r="AT108" s="250">
        <f t="shared" si="5"/>
        <v>0</v>
      </c>
      <c r="BL108" s="365" t="s">
        <v>461</v>
      </c>
      <c r="BM108" s="249" t="s">
        <v>103</v>
      </c>
      <c r="BN108" s="260" t="s">
        <v>3</v>
      </c>
      <c r="BO108" s="260" t="str">
        <f t="shared" si="9"/>
        <v>à exclure, nom pas renseigné</v>
      </c>
      <c r="BP108" s="259" t="str">
        <f t="shared" si="6"/>
        <v>non-obligatoire</v>
      </c>
      <c r="BQ108" s="259">
        <f t="shared" ref="BQ108:BU108" si="19">BQ73</f>
        <v>0</v>
      </c>
      <c r="BR108" s="259">
        <f t="shared" si="19"/>
        <v>0</v>
      </c>
      <c r="BS108" s="259">
        <f t="shared" si="19"/>
        <v>59</v>
      </c>
      <c r="BT108" s="259" t="str">
        <f t="shared" si="19"/>
        <v>ANSM - Risques et précautions d'emploi liés à l'utilisation des gaz à usage médical</v>
      </c>
      <c r="BU108" s="259" t="str">
        <f t="shared" si="19"/>
        <v>Les zones de stockage de chaque bouteille de gaz à usage médical (oxygène, MEOPA…) sont clairement identifiées, les bouteilles vides sont séparées des bouteilles pleines</v>
      </c>
      <c r="BV108" s="361">
        <f>'6 - Services_Unités de soins'!K35</f>
        <v>0</v>
      </c>
      <c r="BW108" s="259">
        <f>'6 - Services_Unités de soins'!P35</f>
        <v>0</v>
      </c>
    </row>
    <row r="109" spans="1:75" ht="13.5" customHeight="1" x14ac:dyDescent="0.25">
      <c r="A109" s="248">
        <f>'3 - Établissement'!$E$9</f>
        <v>0</v>
      </c>
      <c r="C109" s="255"/>
      <c r="AT109" s="250">
        <f t="shared" si="5"/>
        <v>0</v>
      </c>
      <c r="BL109" s="365" t="s">
        <v>461</v>
      </c>
      <c r="BM109" s="249" t="s">
        <v>103</v>
      </c>
      <c r="BN109" s="260" t="s">
        <v>3</v>
      </c>
      <c r="BO109" s="260" t="str">
        <f t="shared" si="9"/>
        <v>à exclure, nom pas renseigné</v>
      </c>
      <c r="BP109" s="259" t="str">
        <f t="shared" si="6"/>
        <v>obligatoire</v>
      </c>
      <c r="BQ109" s="259">
        <f t="shared" ref="BQ109:BU109" si="20">BQ74</f>
        <v>0</v>
      </c>
      <c r="BR109" s="259">
        <f t="shared" si="20"/>
        <v>0</v>
      </c>
      <c r="BS109" s="259" t="str">
        <f t="shared" si="20"/>
        <v>60*</v>
      </c>
      <c r="BT109" s="259" t="str">
        <f t="shared" si="20"/>
        <v>Résumé des caractéristiques du produit</v>
      </c>
      <c r="BU109" s="259" t="str">
        <f t="shared" si="20"/>
        <v>Les bouteilles de gaz à usage médical NE SONT PAS stockées dans le couloir
Conseil de remplissage :
- Les bouteilles sont stockées dans le couloir : répondre NON
- Les bouteilles ne sont pas stockées dans le couloir : répondre OUI</v>
      </c>
      <c r="BV109" s="361">
        <f>'6 - Services_Unités de soins'!K36</f>
        <v>0</v>
      </c>
      <c r="BW109" s="259">
        <f>'6 - Services_Unités de soins'!P36</f>
        <v>0</v>
      </c>
    </row>
    <row r="110" spans="1:75" ht="13.5" customHeight="1" x14ac:dyDescent="0.25">
      <c r="A110" s="248">
        <f>'3 - Établissement'!$E$9</f>
        <v>0</v>
      </c>
      <c r="C110" s="255"/>
      <c r="AT110" s="250">
        <f t="shared" si="5"/>
        <v>0</v>
      </c>
      <c r="BL110" s="365" t="s">
        <v>461</v>
      </c>
      <c r="BM110" s="249" t="s">
        <v>103</v>
      </c>
      <c r="BN110" s="260" t="s">
        <v>3</v>
      </c>
      <c r="BO110" s="260" t="str">
        <f t="shared" si="9"/>
        <v>à exclure, nom pas renseigné</v>
      </c>
      <c r="BP110" s="259" t="str">
        <f t="shared" si="6"/>
        <v>obligatoire</v>
      </c>
      <c r="BQ110" s="259">
        <f t="shared" ref="BQ110:BU110" si="21">BQ75</f>
        <v>0</v>
      </c>
      <c r="BR110" s="259">
        <f t="shared" si="21"/>
        <v>0</v>
      </c>
      <c r="BS110" s="259" t="str">
        <f t="shared" si="21"/>
        <v>61*</v>
      </c>
      <c r="BT110" s="259" t="str">
        <f t="shared" si="21"/>
        <v>Résumé des caractéristiques du produit</v>
      </c>
      <c r="BU110" s="259" t="str">
        <f t="shared" si="21"/>
        <v>Les bouteilles de gaz à usage médical NE TIENNENT PAS une porte
Conseil de remplissage :
- Les bouteilles tiennent une porte : répondre NON
- Les bouteilles ne tiennent pas une porte : répondre OUI</v>
      </c>
      <c r="BV110" s="361">
        <f>'6 - Services_Unités de soins'!K37</f>
        <v>0</v>
      </c>
      <c r="BW110" s="259">
        <f>'6 - Services_Unités de soins'!P37</f>
        <v>0</v>
      </c>
    </row>
    <row r="111" spans="1:75" ht="13.5" customHeight="1" x14ac:dyDescent="0.25">
      <c r="A111" s="248">
        <f>'3 - Établissement'!$E$9</f>
        <v>0</v>
      </c>
      <c r="C111" s="255"/>
      <c r="AT111" s="250">
        <f t="shared" si="5"/>
        <v>0</v>
      </c>
      <c r="BL111" s="365" t="s">
        <v>461</v>
      </c>
      <c r="BM111" s="249" t="s">
        <v>103</v>
      </c>
      <c r="BN111" s="260" t="s">
        <v>3</v>
      </c>
      <c r="BO111" s="260" t="str">
        <f t="shared" si="9"/>
        <v>à exclure, nom pas renseigné</v>
      </c>
      <c r="BP111" s="259" t="str">
        <f t="shared" si="6"/>
        <v>obligatoire</v>
      </c>
      <c r="BQ111" s="259">
        <f t="shared" ref="BQ111:BU111" si="22">BQ76</f>
        <v>0</v>
      </c>
      <c r="BR111" s="259">
        <f t="shared" si="22"/>
        <v>0</v>
      </c>
      <c r="BS111" s="259" t="str">
        <f t="shared" si="22"/>
        <v>62*</v>
      </c>
      <c r="BT111" s="259" t="str">
        <f t="shared" si="22"/>
        <v>Résumé des caractéristiques du produit</v>
      </c>
      <c r="BU111" s="259" t="str">
        <f t="shared" si="22"/>
        <v>Les bouteilles de gaz à usage médical sont stockées robinet fermé, en position verticale et arrimées par tout moyen approprié (chaînes, crochets…) afin de les protéger des risques de chute et de choc</v>
      </c>
      <c r="BV111" s="361">
        <f>'6 - Services_Unités de soins'!K38</f>
        <v>0</v>
      </c>
      <c r="BW111" s="259">
        <f>'6 - Services_Unités de soins'!P38</f>
        <v>0</v>
      </c>
    </row>
    <row r="112" spans="1:75" ht="13.5" customHeight="1" x14ac:dyDescent="0.25">
      <c r="A112" s="248">
        <f>'3 - Établissement'!$E$9</f>
        <v>0</v>
      </c>
      <c r="C112" s="255"/>
      <c r="AT112" s="250">
        <f t="shared" si="5"/>
        <v>0</v>
      </c>
      <c r="BL112" s="365" t="s">
        <v>461</v>
      </c>
      <c r="BM112" s="249" t="s">
        <v>103</v>
      </c>
      <c r="BN112" s="260" t="s">
        <v>3</v>
      </c>
      <c r="BO112" s="260" t="str">
        <f t="shared" si="9"/>
        <v>à exclure, nom pas renseigné</v>
      </c>
      <c r="BP112" s="259" t="str">
        <f t="shared" si="6"/>
        <v>non-obligatoire</v>
      </c>
      <c r="BQ112" s="259">
        <f t="shared" ref="BQ112:BU112" si="23">BQ77</f>
        <v>0</v>
      </c>
      <c r="BR112" s="259">
        <f t="shared" si="23"/>
        <v>0</v>
      </c>
      <c r="BS112" s="259">
        <f t="shared" si="23"/>
        <v>63</v>
      </c>
      <c r="BT112" s="259" t="str">
        <f t="shared" si="23"/>
        <v>ANSM - Risques et précautions d'emploi liés à l'utilisation des gaz à usage médical</v>
      </c>
      <c r="BU112" s="259" t="str">
        <f t="shared" si="23"/>
        <v>Le personnel est formé à l'utilisation des gaz à usage médical, en particulier à l'administration, à périodicité donnée avec une traçabilité assurée
La réponse à cette question est calculée automatiquement pour être identique à la 16 (onglet politique). Vous pouvez compléter d'un commentaire</v>
      </c>
      <c r="BV112" s="361" t="str">
        <f>'6 - Services_Unités de soins'!K39</f>
        <v/>
      </c>
      <c r="BW112" s="259">
        <f>'6 - Services_Unités de soins'!P39</f>
        <v>0</v>
      </c>
    </row>
    <row r="113" spans="1:75" ht="13.5" customHeight="1" x14ac:dyDescent="0.25">
      <c r="A113" s="248">
        <f>'3 - Établissement'!$E$9</f>
        <v>0</v>
      </c>
      <c r="C113" s="255"/>
      <c r="AT113" s="250">
        <f t="shared" si="5"/>
        <v>0</v>
      </c>
      <c r="BL113" s="365" t="s">
        <v>461</v>
      </c>
      <c r="BM113" s="249" t="s">
        <v>103</v>
      </c>
      <c r="BN113" s="260" t="s">
        <v>3</v>
      </c>
      <c r="BO113" s="260" t="str">
        <f t="shared" si="9"/>
        <v>à exclure, nom pas renseigné</v>
      </c>
      <c r="BP113" s="259" t="str">
        <f t="shared" si="6"/>
        <v>non-obligatoire</v>
      </c>
      <c r="BQ113" s="259">
        <f t="shared" ref="BQ113:BU113" si="24">BQ78</f>
        <v>0</v>
      </c>
      <c r="BR113" s="259">
        <f t="shared" si="24"/>
        <v>0</v>
      </c>
      <c r="BS113" s="259">
        <f t="shared" si="24"/>
        <v>64</v>
      </c>
      <c r="BT113" s="259">
        <f t="shared" si="24"/>
        <v>0</v>
      </c>
      <c r="BU113" s="259" t="str">
        <f t="shared" si="24"/>
        <v>Les équipes sont informées de la liste des gaz médicaux ayant le statut de médicament (Oxygène, MEOPA, protoxyde d'azote, monoxyde d'azote, xénon)
La réponse à cette question est calculée automatiquement pour être identique à la 18 (onglet politique). Vous pouvez compléter d'un commentaire</v>
      </c>
      <c r="BV113" s="361" t="str">
        <f>'6 - Services_Unités de soins'!K40</f>
        <v/>
      </c>
      <c r="BW113" s="259">
        <f>'6 - Services_Unités de soins'!P40</f>
        <v>0</v>
      </c>
    </row>
    <row r="114" spans="1:75" ht="13.5" customHeight="1" x14ac:dyDescent="0.25">
      <c r="A114" s="248">
        <f>'3 - Établissement'!$E$9</f>
        <v>0</v>
      </c>
      <c r="C114" s="255"/>
      <c r="AT114" s="250">
        <f t="shared" si="5"/>
        <v>0</v>
      </c>
      <c r="BL114" s="365" t="s">
        <v>461</v>
      </c>
      <c r="BM114" s="249" t="s">
        <v>103</v>
      </c>
      <c r="BN114" s="260"/>
      <c r="BO114" s="260"/>
      <c r="BP114" s="259" t="str">
        <f t="shared" si="6"/>
        <v>non-obligatoire</v>
      </c>
      <c r="BQ114" s="259">
        <f t="shared" ref="BQ114:BU114" si="25">BQ79</f>
        <v>0</v>
      </c>
      <c r="BR114" s="259" t="str">
        <f t="shared" si="25"/>
        <v>Focus bouteilles d'oxygène</v>
      </c>
      <c r="BS114" s="259">
        <f t="shared" si="25"/>
        <v>0</v>
      </c>
      <c r="BT114" s="259">
        <f t="shared" si="25"/>
        <v>0</v>
      </c>
      <c r="BU114" s="259">
        <f t="shared" si="25"/>
        <v>0</v>
      </c>
      <c r="BV114" s="361">
        <f>'6 - Services_Unités de soins'!K41</f>
        <v>0</v>
      </c>
      <c r="BW114" s="259">
        <f>'6 - Services_Unités de soins'!P41</f>
        <v>0</v>
      </c>
    </row>
    <row r="115" spans="1:75" ht="13.5" customHeight="1" x14ac:dyDescent="0.25">
      <c r="A115" s="248">
        <f>'3 - Établissement'!$E$9</f>
        <v>0</v>
      </c>
      <c r="C115" s="255"/>
      <c r="AT115" s="250">
        <f t="shared" si="5"/>
        <v>0</v>
      </c>
      <c r="BL115" s="365" t="s">
        <v>461</v>
      </c>
      <c r="BM115" s="249" t="s">
        <v>103</v>
      </c>
      <c r="BN115" s="260" t="s">
        <v>33</v>
      </c>
      <c r="BO115" s="260" t="str">
        <f>_xlfn.XLOOKUP(BM115,$O$4:$O$8,$Q$4:$Q$8)</f>
        <v>à exclure, nom pas renseigné</v>
      </c>
      <c r="BP115" s="259" t="str">
        <f t="shared" si="6"/>
        <v>non-obligatoire</v>
      </c>
      <c r="BQ115" s="259">
        <f t="shared" ref="BQ115:BU115" si="26">BQ80</f>
        <v>0</v>
      </c>
      <c r="BR115" s="259">
        <f t="shared" si="26"/>
        <v>0</v>
      </c>
      <c r="BS115" s="259">
        <f t="shared" si="26"/>
        <v>65</v>
      </c>
      <c r="BT115" s="259">
        <f t="shared" si="26"/>
        <v>0</v>
      </c>
      <c r="BU115" s="259" t="str">
        <f t="shared" si="26"/>
        <v>Pour les dotations de service, le nombre de bouteilles d'oxygène stockées dans le service est en adéquation avec le nombre nécessaire (pas de manque ou de surstockage avec risque de périmé ou d'encombrement)</v>
      </c>
      <c r="BV115" s="361">
        <f>'6 - Services_Unités de soins'!K42</f>
        <v>0</v>
      </c>
      <c r="BW115" s="259">
        <f>'6 - Services_Unités de soins'!P42</f>
        <v>0</v>
      </c>
    </row>
    <row r="116" spans="1:75" ht="13.5" customHeight="1" x14ac:dyDescent="0.25">
      <c r="A116" s="248">
        <f>'3 - Établissement'!$E$9</f>
        <v>0</v>
      </c>
      <c r="C116" s="255"/>
      <c r="AT116" s="250">
        <f t="shared" si="5"/>
        <v>0</v>
      </c>
      <c r="BL116" s="365" t="s">
        <v>461</v>
      </c>
      <c r="BM116" s="249" t="s">
        <v>103</v>
      </c>
      <c r="BN116" s="260" t="s">
        <v>33</v>
      </c>
      <c r="BO116" s="260" t="str">
        <f>_xlfn.XLOOKUP(BM116,$O$4:$O$8,$Q$4:$Q$8)</f>
        <v>à exclure, nom pas renseigné</v>
      </c>
      <c r="BP116" s="259" t="str">
        <f t="shared" si="6"/>
        <v>non-obligatoire</v>
      </c>
      <c r="BQ116" s="259">
        <f t="shared" ref="BQ116:BU116" si="27">BQ81</f>
        <v>0</v>
      </c>
      <c r="BR116" s="259">
        <f t="shared" si="27"/>
        <v>0</v>
      </c>
      <c r="BS116" s="259">
        <f t="shared" si="27"/>
        <v>66</v>
      </c>
      <c r="BT116" s="259">
        <f t="shared" si="27"/>
        <v>0</v>
      </c>
      <c r="BU116" s="259" t="str">
        <f t="shared" si="27"/>
        <v>Les bouteilles d'oxygène contenues dans le chariot d'urgence sont régulièrement vérifiées par lecture de l'étiquette, de la date de péremption et de leur capacité ou volume sortant</v>
      </c>
      <c r="BV116" s="361">
        <f>'6 - Services_Unités de soins'!K43</f>
        <v>0</v>
      </c>
      <c r="BW116" s="259">
        <f>'6 - Services_Unités de soins'!P43</f>
        <v>0</v>
      </c>
    </row>
    <row r="117" spans="1:75" ht="13.5" customHeight="1" x14ac:dyDescent="0.25">
      <c r="A117" s="248">
        <f>'3 - Établissement'!$E$9</f>
        <v>0</v>
      </c>
      <c r="C117" s="255"/>
      <c r="AT117" s="250">
        <f t="shared" si="5"/>
        <v>0</v>
      </c>
      <c r="BL117" s="365" t="s">
        <v>461</v>
      </c>
      <c r="BM117" s="249" t="s">
        <v>103</v>
      </c>
      <c r="BN117" s="260"/>
      <c r="BO117" s="260"/>
      <c r="BP117" s="259" t="str">
        <f t="shared" si="6"/>
        <v>non-obligatoire</v>
      </c>
      <c r="BQ117" s="259">
        <f t="shared" ref="BQ117:BU117" si="28">BQ82</f>
        <v>0</v>
      </c>
      <c r="BR117" s="259" t="str">
        <f t="shared" si="28"/>
        <v>Focus bouteilles de MEOPA</v>
      </c>
      <c r="BS117" s="259">
        <f t="shared" si="28"/>
        <v>0</v>
      </c>
      <c r="BT117" s="259">
        <f t="shared" si="28"/>
        <v>0</v>
      </c>
      <c r="BU117" s="259">
        <f t="shared" si="28"/>
        <v>0</v>
      </c>
      <c r="BV117" s="361">
        <f>'6 - Services_Unités de soins'!K44</f>
        <v>0</v>
      </c>
      <c r="BW117" s="259">
        <f>'6 - Services_Unités de soins'!P44</f>
        <v>0</v>
      </c>
    </row>
    <row r="118" spans="1:75" ht="13.5" customHeight="1" x14ac:dyDescent="0.25">
      <c r="A118" s="248">
        <f>'3 - Établissement'!$E$9</f>
        <v>0</v>
      </c>
      <c r="C118" s="255"/>
      <c r="AT118" s="250">
        <f t="shared" si="5"/>
        <v>0</v>
      </c>
      <c r="BL118" s="365" t="s">
        <v>461</v>
      </c>
      <c r="BM118" s="249" t="s">
        <v>103</v>
      </c>
      <c r="BN118" s="260" t="s">
        <v>34</v>
      </c>
      <c r="BO118" s="260" t="str">
        <f>_xlfn.XLOOKUP(BM118,$O$4:$O$8,$Q$4:$Q$8)</f>
        <v>à exclure, nom pas renseigné</v>
      </c>
      <c r="BP118" s="259" t="str">
        <f t="shared" si="6"/>
        <v>non-obligatoire</v>
      </c>
      <c r="BQ118" s="259">
        <f t="shared" ref="BQ118:BU118" si="29">BQ83</f>
        <v>0</v>
      </c>
      <c r="BR118" s="259">
        <f t="shared" si="29"/>
        <v>0</v>
      </c>
      <c r="BS118" s="259">
        <f t="shared" si="29"/>
        <v>67</v>
      </c>
      <c r="BT118" s="259">
        <f t="shared" si="29"/>
        <v>0</v>
      </c>
      <c r="BU118" s="259" t="str">
        <f t="shared" si="29"/>
        <v>Le nombre de bouteilles de MEOPA stockées dans le service est en adéquation avec le nombre nécessaire (pas de manque ou de surstockage avec risque de périmé ou d'encombrement)</v>
      </c>
      <c r="BV118" s="361">
        <f>'6 - Services_Unités de soins'!K45</f>
        <v>0</v>
      </c>
      <c r="BW118" s="259">
        <f>'6 - Services_Unités de soins'!P45</f>
        <v>0</v>
      </c>
    </row>
    <row r="119" spans="1:75" ht="13.5" customHeight="1" x14ac:dyDescent="0.25">
      <c r="A119" s="248">
        <f>'3 - Établissement'!$E$9</f>
        <v>0</v>
      </c>
      <c r="C119" s="255"/>
      <c r="AT119" s="250">
        <f t="shared" si="5"/>
        <v>0</v>
      </c>
      <c r="BL119" s="365" t="s">
        <v>461</v>
      </c>
      <c r="BM119" s="249" t="s">
        <v>103</v>
      </c>
      <c r="BN119" s="260" t="s">
        <v>34</v>
      </c>
      <c r="BO119" s="260" t="str">
        <f>_xlfn.XLOOKUP(BM119,$O$4:$O$8,$Q$4:$Q$8)</f>
        <v>à exclure, nom pas renseigné</v>
      </c>
      <c r="BP119" s="259" t="str">
        <f t="shared" si="6"/>
        <v>obligatoire</v>
      </c>
      <c r="BQ119" s="259">
        <f t="shared" ref="BQ119:BU119" si="30">BQ84</f>
        <v>0</v>
      </c>
      <c r="BR119" s="259">
        <f t="shared" si="30"/>
        <v>0</v>
      </c>
      <c r="BS119" s="259" t="str">
        <f t="shared" si="30"/>
        <v>68*</v>
      </c>
      <c r="BT119" s="259" t="str">
        <f t="shared" si="30"/>
        <v>Résumé des caractéristiques du produit - MEOPA</v>
      </c>
      <c r="BU119" s="259" t="str">
        <f t="shared" si="30"/>
        <v>Les bouteilles de MEOPA ne sont administrées que sur la durée mentionnée sur l'ordonnance (liste I)</v>
      </c>
      <c r="BV119" s="361">
        <f>'6 - Services_Unités de soins'!K46</f>
        <v>0</v>
      </c>
      <c r="BW119" s="259">
        <f>'6 - Services_Unités de soins'!P46</f>
        <v>0</v>
      </c>
    </row>
    <row r="120" spans="1:75" ht="13.5" customHeight="1" x14ac:dyDescent="0.25">
      <c r="A120" s="248">
        <f>'3 - Établissement'!$E$9</f>
        <v>0</v>
      </c>
      <c r="C120" s="255"/>
      <c r="AT120" s="250">
        <f t="shared" si="5"/>
        <v>0</v>
      </c>
      <c r="BL120" s="365" t="s">
        <v>461</v>
      </c>
      <c r="BM120" s="249" t="s">
        <v>103</v>
      </c>
      <c r="BN120" s="260"/>
      <c r="BO120" s="260"/>
      <c r="BP120" s="259" t="str">
        <f t="shared" si="6"/>
        <v>non-obligatoire</v>
      </c>
      <c r="BQ120" s="259">
        <f t="shared" ref="BQ120:BU120" si="31">BQ85</f>
        <v>0</v>
      </c>
      <c r="BR120" s="259" t="str">
        <f t="shared" si="31"/>
        <v>Thématique : Administration</v>
      </c>
      <c r="BS120" s="259">
        <f t="shared" si="31"/>
        <v>0</v>
      </c>
      <c r="BT120" s="259">
        <f t="shared" si="31"/>
        <v>0</v>
      </c>
      <c r="BU120" s="259">
        <f t="shared" si="31"/>
        <v>0</v>
      </c>
      <c r="BV120" s="361">
        <f>'6 - Services_Unités de soins'!K47</f>
        <v>0</v>
      </c>
      <c r="BW120" s="259">
        <f>'6 - Services_Unités de soins'!P47</f>
        <v>0</v>
      </c>
    </row>
    <row r="121" spans="1:75" ht="13.5" customHeight="1" x14ac:dyDescent="0.25">
      <c r="A121" s="248">
        <f>'3 - Établissement'!$E$9</f>
        <v>0</v>
      </c>
      <c r="C121" s="255"/>
      <c r="AT121" s="250">
        <f t="shared" si="5"/>
        <v>0</v>
      </c>
      <c r="BL121" s="365" t="s">
        <v>461</v>
      </c>
      <c r="BM121" s="249" t="s">
        <v>103</v>
      </c>
      <c r="BN121" s="260" t="s">
        <v>5</v>
      </c>
      <c r="BO121" s="260" t="str">
        <f t="shared" ref="BO121:BO131" si="32">_xlfn.XLOOKUP(BM121,$O$4:$O$8,$Q$4:$Q$8)</f>
        <v>à exclure, nom pas renseigné</v>
      </c>
      <c r="BP121" s="259" t="str">
        <f t="shared" si="6"/>
        <v>obligatoire</v>
      </c>
      <c r="BQ121" s="259">
        <f t="shared" ref="BQ121:BU121" si="33">BQ86</f>
        <v>0</v>
      </c>
      <c r="BR121" s="259" t="str">
        <f t="shared" si="33"/>
        <v>Administration</v>
      </c>
      <c r="BS121" s="259" t="str">
        <f t="shared" si="33"/>
        <v>69*</v>
      </c>
      <c r="BT121" s="259" t="str">
        <f t="shared" si="33"/>
        <v>Arrêté du 6 avril 2011</v>
      </c>
      <c r="BU121" s="259" t="str">
        <f t="shared" si="33"/>
        <v>L'administration de gaz médicaux ayant le statut de médicament est réalisée au regard de la prescription médicale</v>
      </c>
      <c r="BV121" s="361">
        <f>'6 - Services_Unités de soins'!K48</f>
        <v>0</v>
      </c>
      <c r="BW121" s="259">
        <f>'6 - Services_Unités de soins'!P48</f>
        <v>0</v>
      </c>
    </row>
    <row r="122" spans="1:75" ht="13.5" customHeight="1" x14ac:dyDescent="0.25">
      <c r="A122" s="248">
        <f>'3 - Établissement'!$E$9</f>
        <v>0</v>
      </c>
      <c r="C122" s="255"/>
      <c r="AT122" s="250">
        <f t="shared" si="5"/>
        <v>0</v>
      </c>
      <c r="BL122" s="365" t="s">
        <v>461</v>
      </c>
      <c r="BM122" s="249" t="s">
        <v>103</v>
      </c>
      <c r="BN122" s="260" t="s">
        <v>5</v>
      </c>
      <c r="BO122" s="260" t="str">
        <f t="shared" si="32"/>
        <v>à exclure, nom pas renseigné</v>
      </c>
      <c r="BP122" s="259" t="str">
        <f t="shared" si="6"/>
        <v>non-obligatoire</v>
      </c>
      <c r="BQ122" s="259">
        <f t="shared" ref="BQ122:BU122" si="34">BQ87</f>
        <v>0</v>
      </c>
      <c r="BR122" s="259">
        <f t="shared" si="34"/>
        <v>0</v>
      </c>
      <c r="BS122" s="259">
        <f t="shared" si="34"/>
        <v>70</v>
      </c>
      <c r="BT122" s="259" t="str">
        <f t="shared" si="34"/>
        <v>ANSM - Risques et précautions d'emploi liés à l'utilisation des gaz à usage médical</v>
      </c>
      <c r="BU122" s="259" t="str">
        <f t="shared" si="34"/>
        <v>Avant l'administration, le personnel (IDE habilité(e) ou formé(e), médecin) s'assure qu'il n'y a pas de corps gras : ni sur leurs mains, ni sur celles du patient ni sur le visage du patient</v>
      </c>
      <c r="BV122" s="361">
        <f>'6 - Services_Unités de soins'!K49</f>
        <v>0</v>
      </c>
      <c r="BW122" s="259">
        <f>'6 - Services_Unités de soins'!P49</f>
        <v>0</v>
      </c>
    </row>
    <row r="123" spans="1:75" ht="13.5" customHeight="1" x14ac:dyDescent="0.25">
      <c r="A123" s="248">
        <f>'3 - Établissement'!$E$9</f>
        <v>0</v>
      </c>
      <c r="C123" s="255"/>
      <c r="AT123" s="250">
        <f t="shared" si="5"/>
        <v>0</v>
      </c>
      <c r="BL123" s="365" t="s">
        <v>461</v>
      </c>
      <c r="BM123" s="249" t="s">
        <v>103</v>
      </c>
      <c r="BN123" s="260" t="s">
        <v>5</v>
      </c>
      <c r="BO123" s="260" t="str">
        <f t="shared" si="32"/>
        <v>à exclure, nom pas renseigné</v>
      </c>
      <c r="BP123" s="259" t="str">
        <f t="shared" si="6"/>
        <v>non-obligatoire</v>
      </c>
      <c r="BQ123" s="259">
        <f t="shared" ref="BQ123:BU123" si="35">BQ88</f>
        <v>0</v>
      </c>
      <c r="BR123" s="259">
        <f t="shared" si="35"/>
        <v>0</v>
      </c>
      <c r="BS123" s="259">
        <f t="shared" si="35"/>
        <v>71</v>
      </c>
      <c r="BT123" s="259" t="str">
        <f t="shared" si="35"/>
        <v>ANSM - Risques et précautions d'emploi liés à l'utilisation des gaz à usage médical</v>
      </c>
      <c r="BU123" s="259" t="str">
        <f t="shared" si="35"/>
        <v>Avant chaque administration, l'identité du gaz est vérifiée par lecture de l'étiquette sur le corps de la bouteille, de la péremption, de l'intégrité de la bouteille et de la présence d'équipements spécifiques nécessaires</v>
      </c>
      <c r="BV123" s="361">
        <f>'6 - Services_Unités de soins'!K50</f>
        <v>0</v>
      </c>
      <c r="BW123" s="259">
        <f>'6 - Services_Unités de soins'!P50</f>
        <v>0</v>
      </c>
    </row>
    <row r="124" spans="1:75" ht="13.5" customHeight="1" x14ac:dyDescent="0.25">
      <c r="A124" s="248">
        <f>'3 - Établissement'!$E$9</f>
        <v>0</v>
      </c>
      <c r="C124" s="255"/>
      <c r="AT124" s="250">
        <f t="shared" si="5"/>
        <v>0</v>
      </c>
      <c r="BL124" s="365" t="s">
        <v>461</v>
      </c>
      <c r="BM124" s="249" t="s">
        <v>103</v>
      </c>
      <c r="BN124" s="260" t="s">
        <v>5</v>
      </c>
      <c r="BO124" s="260" t="str">
        <f t="shared" si="32"/>
        <v>à exclure, nom pas renseigné</v>
      </c>
      <c r="BP124" s="259" t="str">
        <f t="shared" si="6"/>
        <v>obligatoire</v>
      </c>
      <c r="BQ124" s="259">
        <f t="shared" ref="BQ124:BU124" si="36">BQ89</f>
        <v>0</v>
      </c>
      <c r="BR124" s="259">
        <f t="shared" si="36"/>
        <v>0</v>
      </c>
      <c r="BS124" s="259" t="str">
        <f t="shared" si="36"/>
        <v>72*</v>
      </c>
      <c r="BT124" s="259" t="str">
        <f t="shared" si="36"/>
        <v>Arrêté du 6 avril 2011</v>
      </c>
      <c r="BU124" s="259" t="str">
        <f t="shared" si="36"/>
        <v>Avant l'administration, le personnel s'assure de l'identité du patient</v>
      </c>
      <c r="BV124" s="361">
        <f>'6 - Services_Unités de soins'!K51</f>
        <v>0</v>
      </c>
      <c r="BW124" s="259">
        <f>'6 - Services_Unités de soins'!P51</f>
        <v>0</v>
      </c>
    </row>
    <row r="125" spans="1:75" ht="13.5" customHeight="1" x14ac:dyDescent="0.25">
      <c r="A125" s="248">
        <f>'3 - Établissement'!$E$9</f>
        <v>0</v>
      </c>
      <c r="C125" s="255"/>
      <c r="AT125" s="250">
        <f t="shared" si="5"/>
        <v>0</v>
      </c>
      <c r="BL125" s="365" t="s">
        <v>461</v>
      </c>
      <c r="BM125" s="249" t="s">
        <v>103</v>
      </c>
      <c r="BN125" s="260" t="s">
        <v>5</v>
      </c>
      <c r="BO125" s="260" t="str">
        <f t="shared" si="32"/>
        <v>à exclure, nom pas renseigné</v>
      </c>
      <c r="BP125" s="259" t="str">
        <f t="shared" si="6"/>
        <v>non-obligatoire</v>
      </c>
      <c r="BQ125" s="259">
        <f t="shared" ref="BQ125:BU125" si="37">BQ90</f>
        <v>0</v>
      </c>
      <c r="BR125" s="259">
        <f t="shared" si="37"/>
        <v>0</v>
      </c>
      <c r="BS125" s="259">
        <f t="shared" si="37"/>
        <v>73</v>
      </c>
      <c r="BT125" s="259">
        <f t="shared" si="37"/>
        <v>0</v>
      </c>
      <c r="BU125" s="259" t="str">
        <f t="shared" si="37"/>
        <v>Avant l'administration, le personnel informe le patient des mesures de sécurité à respecter lors de l'inhalation de gaz à usage médical</v>
      </c>
      <c r="BV125" s="361">
        <f>'6 - Services_Unités de soins'!K52</f>
        <v>0</v>
      </c>
      <c r="BW125" s="259">
        <f>'6 - Services_Unités de soins'!P52</f>
        <v>0</v>
      </c>
    </row>
    <row r="126" spans="1:75" ht="13.5" customHeight="1" x14ac:dyDescent="0.25">
      <c r="A126" s="248">
        <f>'3 - Établissement'!$E$9</f>
        <v>0</v>
      </c>
      <c r="C126" s="255"/>
      <c r="AT126" s="250">
        <f t="shared" si="5"/>
        <v>0</v>
      </c>
      <c r="BL126" s="365" t="s">
        <v>461</v>
      </c>
      <c r="BM126" s="249" t="s">
        <v>103</v>
      </c>
      <c r="BN126" s="260" t="s">
        <v>5</v>
      </c>
      <c r="BO126" s="260" t="str">
        <f t="shared" si="32"/>
        <v>à exclure, nom pas renseigné</v>
      </c>
      <c r="BP126" s="259" t="str">
        <f t="shared" si="6"/>
        <v>non-obligatoire</v>
      </c>
      <c r="BQ126" s="259">
        <f t="shared" ref="BQ126:BU126" si="38">BQ91</f>
        <v>0</v>
      </c>
      <c r="BR126" s="259">
        <f t="shared" si="38"/>
        <v>0</v>
      </c>
      <c r="BS126" s="259">
        <f t="shared" si="38"/>
        <v>74</v>
      </c>
      <c r="BT126" s="259" t="str">
        <f t="shared" si="38"/>
        <v>ANSM - Risques et précautions d'emploi liés à l'utilisation des gaz à usage médical</v>
      </c>
      <c r="BU126" s="259" t="str">
        <f t="shared" si="38"/>
        <v>L'autonomie de la bouteille est systématiquement calculée permettant d'assurer la durée d'administration</v>
      </c>
      <c r="BV126" s="361">
        <f>'6 - Services_Unités de soins'!K53</f>
        <v>0</v>
      </c>
      <c r="BW126" s="259">
        <f>'6 - Services_Unités de soins'!P53</f>
        <v>0</v>
      </c>
    </row>
    <row r="127" spans="1:75" ht="13.5" customHeight="1" x14ac:dyDescent="0.25">
      <c r="A127" s="248">
        <f>'3 - Établissement'!$E$9</f>
        <v>0</v>
      </c>
      <c r="C127" s="255"/>
      <c r="AT127" s="250">
        <f t="shared" si="5"/>
        <v>0</v>
      </c>
      <c r="BL127" s="365" t="s">
        <v>461</v>
      </c>
      <c r="BM127" s="249" t="s">
        <v>103</v>
      </c>
      <c r="BN127" s="260" t="s">
        <v>5</v>
      </c>
      <c r="BO127" s="260" t="str">
        <f t="shared" si="32"/>
        <v>à exclure, nom pas renseigné</v>
      </c>
      <c r="BP127" s="259" t="str">
        <f t="shared" si="6"/>
        <v>obligatoire</v>
      </c>
      <c r="BQ127" s="259">
        <f t="shared" ref="BQ127:BU127" si="39">BQ92</f>
        <v>0</v>
      </c>
      <c r="BR127" s="259">
        <f t="shared" si="39"/>
        <v>0</v>
      </c>
      <c r="BS127" s="259" t="str">
        <f t="shared" si="39"/>
        <v>75*</v>
      </c>
      <c r="BT127" s="259" t="str">
        <f t="shared" si="39"/>
        <v>HAS - Evaluation de la prise en charge médicamenteuse selon le référentiel de certification</v>
      </c>
      <c r="BU127" s="259" t="str">
        <f t="shared" si="39"/>
        <v>L'administration est tracée dans le dossier informatisé du patient</v>
      </c>
      <c r="BV127" s="361">
        <f>'6 - Services_Unités de soins'!K54</f>
        <v>0</v>
      </c>
      <c r="BW127" s="259">
        <f>'6 - Services_Unités de soins'!P54</f>
        <v>0</v>
      </c>
    </row>
    <row r="128" spans="1:75" ht="13.5" customHeight="1" x14ac:dyDescent="0.25">
      <c r="A128" s="248">
        <f>'3 - Établissement'!$E$9</f>
        <v>0</v>
      </c>
      <c r="C128" s="255"/>
      <c r="AT128" s="250">
        <f t="shared" si="5"/>
        <v>0</v>
      </c>
      <c r="BL128" s="365" t="s">
        <v>461</v>
      </c>
      <c r="BM128" s="249" t="s">
        <v>103</v>
      </c>
      <c r="BN128" s="260" t="s">
        <v>5</v>
      </c>
      <c r="BO128" s="260" t="str">
        <f t="shared" si="32"/>
        <v>à exclure, nom pas renseigné</v>
      </c>
      <c r="BP128" s="259" t="str">
        <f t="shared" si="6"/>
        <v>non-obligatoire</v>
      </c>
      <c r="BQ128" s="259">
        <f t="shared" ref="BQ128:BU128" si="40">BQ93</f>
        <v>0</v>
      </c>
      <c r="BR128" s="259">
        <f t="shared" si="40"/>
        <v>0</v>
      </c>
      <c r="BS128" s="259">
        <f t="shared" si="40"/>
        <v>76</v>
      </c>
      <c r="BT128" s="259">
        <f t="shared" si="40"/>
        <v>0</v>
      </c>
      <c r="BU128" s="259" t="str">
        <f t="shared" si="40"/>
        <v>Au cours de l'administration, les bouteilles de gaz à usage médical sont stockées auprès des patients, en position verticale et arrimées par tout moyen approprié (chaînes, crochets, porte-lit, chariot de transport…) afin de les protéger des risques de chute et de choc</v>
      </c>
      <c r="BV128" s="361">
        <f>'6 - Services_Unités de soins'!K55</f>
        <v>0</v>
      </c>
      <c r="BW128" s="259">
        <f>'6 - Services_Unités de soins'!P55</f>
        <v>0</v>
      </c>
    </row>
    <row r="129" spans="1:75" ht="13.5" customHeight="1" x14ac:dyDescent="0.25">
      <c r="A129" s="248">
        <f>'3 - Établissement'!$E$9</f>
        <v>0</v>
      </c>
      <c r="C129" s="255"/>
      <c r="AT129" s="250">
        <f t="shared" si="5"/>
        <v>0</v>
      </c>
      <c r="BL129" s="365" t="s">
        <v>461</v>
      </c>
      <c r="BM129" s="249" t="s">
        <v>103</v>
      </c>
      <c r="BN129" s="260" t="s">
        <v>5</v>
      </c>
      <c r="BO129" s="260" t="str">
        <f t="shared" si="32"/>
        <v>à exclure, nom pas renseigné</v>
      </c>
      <c r="BP129" s="259" t="str">
        <f t="shared" si="6"/>
        <v>non-obligatoire</v>
      </c>
      <c r="BQ129" s="259">
        <f t="shared" ref="BQ129:BU129" si="41">BQ94</f>
        <v>0</v>
      </c>
      <c r="BR129" s="259">
        <f t="shared" si="41"/>
        <v>0</v>
      </c>
      <c r="BS129" s="259">
        <f t="shared" si="41"/>
        <v>77</v>
      </c>
      <c r="BT129" s="259" t="str">
        <f t="shared" si="41"/>
        <v>ANSM - Risques et précautions d'emploi liés à l'utilisation des gaz à usage médical</v>
      </c>
      <c r="BU129" s="259" t="str">
        <f t="shared" si="41"/>
        <v>A la suite de l'administration, lorsque la bouteille est vide, celle-ci est transportée à l'aide de moyen approprié, robinet fermé et stockée dans le local dédié, dans la zone dédiée aux bouteilles vides et arrimée</v>
      </c>
      <c r="BV129" s="361">
        <f>'6 - Services_Unités de soins'!K56</f>
        <v>0</v>
      </c>
      <c r="BW129" s="259">
        <f>'6 - Services_Unités de soins'!P56</f>
        <v>0</v>
      </c>
    </row>
    <row r="130" spans="1:75" ht="13.5" customHeight="1" x14ac:dyDescent="0.25">
      <c r="A130" s="248">
        <f>'3 - Établissement'!$E$9</f>
        <v>0</v>
      </c>
      <c r="C130" s="255"/>
      <c r="AT130" s="250">
        <f t="shared" si="5"/>
        <v>0</v>
      </c>
      <c r="BL130" s="365" t="s">
        <v>461</v>
      </c>
      <c r="BM130" s="249" t="s">
        <v>103</v>
      </c>
      <c r="BN130" s="260" t="s">
        <v>5</v>
      </c>
      <c r="BO130" s="260" t="str">
        <f t="shared" si="32"/>
        <v>à exclure, nom pas renseigné</v>
      </c>
      <c r="BP130" s="259" t="str">
        <f t="shared" si="6"/>
        <v>obligatoire</v>
      </c>
      <c r="BQ130" s="259">
        <f t="shared" ref="BQ130:BU130" si="42">BQ95</f>
        <v>0</v>
      </c>
      <c r="BR130" s="259">
        <f t="shared" si="42"/>
        <v>0</v>
      </c>
      <c r="BS130" s="259" t="str">
        <f t="shared" si="42"/>
        <v>78*</v>
      </c>
      <c r="BT130" s="259" t="str">
        <f t="shared" si="42"/>
        <v>Arrêté du 22 octobre 1982</v>
      </c>
      <c r="BU130" s="259" t="str">
        <f t="shared" si="42"/>
        <v>Les prises murales des gaz à usage médical sont clairement identifiées avec le nom du gaz correspondant de manière à éviter tout risque de confusion</v>
      </c>
      <c r="BV130" s="361">
        <f>'6 - Services_Unités de soins'!K57</f>
        <v>0</v>
      </c>
      <c r="BW130" s="259">
        <f>'6 - Services_Unités de soins'!P57</f>
        <v>0</v>
      </c>
    </row>
    <row r="131" spans="1:75" ht="13.5" customHeight="1" x14ac:dyDescent="0.25">
      <c r="A131" s="248">
        <f>'3 - Établissement'!$E$9</f>
        <v>0</v>
      </c>
      <c r="C131" s="255"/>
      <c r="AT131" s="250">
        <f t="shared" si="5"/>
        <v>0</v>
      </c>
      <c r="BL131" s="365" t="s">
        <v>461</v>
      </c>
      <c r="BM131" s="249" t="s">
        <v>103</v>
      </c>
      <c r="BN131" s="260" t="s">
        <v>5</v>
      </c>
      <c r="BO131" s="260" t="str">
        <f t="shared" si="32"/>
        <v>à exclure, nom pas renseigné</v>
      </c>
      <c r="BP131" s="259" t="str">
        <f t="shared" si="6"/>
        <v>non-obligatoire</v>
      </c>
      <c r="BQ131" s="259">
        <f t="shared" ref="BQ131:BU131" si="43">BQ96</f>
        <v>0</v>
      </c>
      <c r="BR131" s="259">
        <f t="shared" si="43"/>
        <v>0</v>
      </c>
      <c r="BS131" s="259">
        <f t="shared" si="43"/>
        <v>79</v>
      </c>
      <c r="BT131" s="259" t="str">
        <f t="shared" si="43"/>
        <v>ANSM - Confusion air/oxygène</v>
      </c>
      <c r="BU131" s="259" t="str">
        <f t="shared" si="43"/>
        <v>Les débitmètres de l'air à usage médical sont branchés uniquement sur prescription médicale et retirés après chaque utilisation</v>
      </c>
      <c r="BV131" s="361">
        <f>'6 - Services_Unités de soins'!K58</f>
        <v>0</v>
      </c>
      <c r="BW131" s="259">
        <f>'6 - Services_Unités de soins'!P58</f>
        <v>0</v>
      </c>
    </row>
    <row r="132" spans="1:75" ht="13.5" customHeight="1" x14ac:dyDescent="0.25">
      <c r="A132" s="248">
        <f>'3 - Établissement'!$E$9</f>
        <v>0</v>
      </c>
      <c r="C132" s="255"/>
      <c r="AT132" s="250">
        <f t="shared" si="5"/>
        <v>0</v>
      </c>
      <c r="BL132" s="365" t="s">
        <v>461</v>
      </c>
      <c r="BM132" s="249" t="s">
        <v>104</v>
      </c>
      <c r="BN132" s="260"/>
      <c r="BO132" s="260"/>
      <c r="BP132" s="259" t="str">
        <f t="shared" si="6"/>
        <v>non-obligatoire</v>
      </c>
      <c r="BQ132" s="259" t="str">
        <f t="shared" ref="BQ132" si="44">BQ97</f>
        <v>Chapitre 5. Stockage des gaz médicaux en services utilisateurs</v>
      </c>
      <c r="BR132" s="259"/>
      <c r="BS132" s="259"/>
      <c r="BT132" s="259"/>
      <c r="BU132" s="259"/>
    </row>
    <row r="133" spans="1:75" ht="13.5" customHeight="1" x14ac:dyDescent="0.25">
      <c r="A133" s="248">
        <f>'3 - Établissement'!$E$9</f>
        <v>0</v>
      </c>
      <c r="C133" s="255"/>
      <c r="AT133" s="250">
        <f t="shared" si="5"/>
        <v>0</v>
      </c>
      <c r="BL133" s="365" t="s">
        <v>461</v>
      </c>
      <c r="BM133" s="249" t="s">
        <v>104</v>
      </c>
      <c r="BN133" s="260"/>
      <c r="BO133" s="260"/>
      <c r="BP133" s="259" t="str">
        <f t="shared" si="6"/>
        <v>non-obligatoire</v>
      </c>
      <c r="BQ133" s="259" t="str">
        <f t="shared" ref="BQ133" si="45">BQ98</f>
        <v>Thématique : stockage</v>
      </c>
      <c r="BR133" s="259"/>
      <c r="BS133" s="259"/>
      <c r="BT133" s="259"/>
      <c r="BU133" s="259"/>
    </row>
    <row r="134" spans="1:75" ht="13.5" customHeight="1" x14ac:dyDescent="0.25">
      <c r="A134" s="248">
        <f>'3 - Établissement'!$E$9</f>
        <v>0</v>
      </c>
      <c r="C134" s="255"/>
      <c r="AT134" s="250">
        <f t="shared" ref="AT134:AT197" si="46">$A$5</f>
        <v>0</v>
      </c>
      <c r="BL134" s="365" t="s">
        <v>461</v>
      </c>
      <c r="BM134" s="249" t="s">
        <v>104</v>
      </c>
      <c r="BN134" s="260" t="s">
        <v>3</v>
      </c>
      <c r="BO134" s="260" t="str">
        <f t="shared" ref="BO134:BO148" si="47">_xlfn.XLOOKUP(BM134,$O$4:$O$8,$Q$4:$Q$8)</f>
        <v>à exclure, nom pas renseigné</v>
      </c>
      <c r="BP134" s="259" t="str">
        <f t="shared" ref="BP134:BP197" si="48">IF(COUNTIF(BS134,"*~*")&gt;0,"obligatoire","non-obligatoire")</f>
        <v>obligatoire</v>
      </c>
      <c r="BQ134" s="259" t="str">
        <f t="shared" ref="BQ134:BU134" si="49">BQ99</f>
        <v>Stockage des gaz médicaux en services utilisateurs</v>
      </c>
      <c r="BR134" s="259" t="str">
        <f t="shared" si="49"/>
        <v>Stockage</v>
      </c>
      <c r="BS134" s="259" t="str">
        <f t="shared" si="49"/>
        <v>50*</v>
      </c>
      <c r="BT134" s="259" t="str">
        <f t="shared" si="49"/>
        <v>Arrêté du 25 juin 1980</v>
      </c>
      <c r="BU134" s="259" t="str">
        <f t="shared" si="49"/>
        <v>Les bouteilles de gaz à usage médical sont transportées dans les services utilisateurs et auprès des patients à l'aide de moyen approprié (chariots), en position verticale</v>
      </c>
      <c r="BV134" s="361">
        <f>'6 - Services_Unités de soins'!L26</f>
        <v>0</v>
      </c>
      <c r="BW134" s="248">
        <f>'6 - Services_Unités de soins'!R26</f>
        <v>0</v>
      </c>
    </row>
    <row r="135" spans="1:75" ht="13.5" customHeight="1" x14ac:dyDescent="0.25">
      <c r="A135" s="248">
        <f>'3 - Établissement'!$E$9</f>
        <v>0</v>
      </c>
      <c r="C135" s="255"/>
      <c r="AT135" s="250">
        <f t="shared" si="46"/>
        <v>0</v>
      </c>
      <c r="BL135" s="365" t="s">
        <v>461</v>
      </c>
      <c r="BM135" s="249" t="s">
        <v>104</v>
      </c>
      <c r="BN135" s="260" t="s">
        <v>3</v>
      </c>
      <c r="BO135" s="260" t="str">
        <f t="shared" si="47"/>
        <v>à exclure, nom pas renseigné</v>
      </c>
      <c r="BP135" s="259" t="str">
        <f t="shared" si="48"/>
        <v>non-obligatoire</v>
      </c>
      <c r="BQ135" s="259">
        <f t="shared" ref="BQ135:BU135" si="50">BQ100</f>
        <v>0</v>
      </c>
      <c r="BR135" s="259">
        <f t="shared" si="50"/>
        <v>0</v>
      </c>
      <c r="BS135" s="259">
        <f t="shared" si="50"/>
        <v>51</v>
      </c>
      <c r="BT135" s="259">
        <f t="shared" si="50"/>
        <v>0</v>
      </c>
      <c r="BU135" s="259" t="str">
        <f t="shared" si="50"/>
        <v>Les bouteilles de gaz à usage médical sont transportées dans les services utilisateurs et auprès des patients, dans le cadre d'une prescription médicale, par des personnes formées aux gaz médicaux (transport, manipulation, administration…), selon l'étape d'intervention et l'action qu'ils réalisent (médecin, pharmacien, IDE...)</v>
      </c>
      <c r="BV135" s="361">
        <f>'6 - Services_Unités de soins'!L27</f>
        <v>0</v>
      </c>
      <c r="BW135" s="248">
        <f>'6 - Services_Unités de soins'!R27</f>
        <v>0</v>
      </c>
    </row>
    <row r="136" spans="1:75" ht="13.5" customHeight="1" x14ac:dyDescent="0.25">
      <c r="A136" s="248">
        <f>'3 - Établissement'!$E$9</f>
        <v>0</v>
      </c>
      <c r="C136" s="255"/>
      <c r="AT136" s="250">
        <f t="shared" si="46"/>
        <v>0</v>
      </c>
      <c r="BL136" s="365" t="s">
        <v>461</v>
      </c>
      <c r="BM136" s="249" t="s">
        <v>104</v>
      </c>
      <c r="BN136" s="260" t="s">
        <v>3</v>
      </c>
      <c r="BO136" s="260" t="str">
        <f t="shared" si="47"/>
        <v>à exclure, nom pas renseigné</v>
      </c>
      <c r="BP136" s="259" t="str">
        <f t="shared" si="48"/>
        <v>non-obligatoire</v>
      </c>
      <c r="BQ136" s="259">
        <f t="shared" ref="BQ136:BU136" si="51">BQ101</f>
        <v>0</v>
      </c>
      <c r="BR136" s="259">
        <f t="shared" si="51"/>
        <v>0</v>
      </c>
      <c r="BS136" s="259">
        <f t="shared" si="51"/>
        <v>52</v>
      </c>
      <c r="BT136" s="259" t="str">
        <f t="shared" si="51"/>
        <v>ANSM - Risques et précautions d'emploi liés à l'utilisation des gaz à usage médical</v>
      </c>
      <c r="BU136" s="259" t="str">
        <f t="shared" si="51"/>
        <v>A la réception, les équipes vérifient systématiquement la nature du gaz par lecture de l'étiquette, l'intégrité de la bouteille (absence de fuites, de choc, présence du système d'inviolabilité) et la pression pour les bouteilles à manodétendeur intégré</v>
      </c>
      <c r="BV136" s="361">
        <f>'6 - Services_Unités de soins'!L28</f>
        <v>0</v>
      </c>
      <c r="BW136" s="248">
        <f>'6 - Services_Unités de soins'!R28</f>
        <v>0</v>
      </c>
    </row>
    <row r="137" spans="1:75" ht="13.5" customHeight="1" x14ac:dyDescent="0.25">
      <c r="A137" s="248">
        <f>'3 - Établissement'!$E$9</f>
        <v>0</v>
      </c>
      <c r="C137" s="255"/>
      <c r="AT137" s="250">
        <f t="shared" si="46"/>
        <v>0</v>
      </c>
      <c r="BL137" s="365" t="s">
        <v>461</v>
      </c>
      <c r="BM137" s="249" t="s">
        <v>104</v>
      </c>
      <c r="BN137" s="260" t="s">
        <v>3</v>
      </c>
      <c r="BO137" s="260" t="str">
        <f t="shared" si="47"/>
        <v>à exclure, nom pas renseigné</v>
      </c>
      <c r="BP137" s="259" t="str">
        <f t="shared" si="48"/>
        <v>non-obligatoire</v>
      </c>
      <c r="BQ137" s="259">
        <f t="shared" ref="BQ137:BU137" si="52">BQ102</f>
        <v>0</v>
      </c>
      <c r="BR137" s="259">
        <f t="shared" si="52"/>
        <v>0</v>
      </c>
      <c r="BS137" s="259">
        <f t="shared" si="52"/>
        <v>53</v>
      </c>
      <c r="BT137" s="259" t="str">
        <f t="shared" si="52"/>
        <v>ANSM - Risques et précautions d'emploi liés à l'utilisation des gaz à usage médical</v>
      </c>
      <c r="BU137" s="259" t="str">
        <f t="shared" si="52"/>
        <v>En cas de microfuite suspectée ou pour tout dysfonctionnement ou non-conformité, la bouteille est retournée à la PUI ou au personnel responsable de l'atelier des fluides médicaux, pour demande d'expertise auprès du fournisseur des bouteilles</v>
      </c>
      <c r="BV137" s="361">
        <f>'6 - Services_Unités de soins'!L29</f>
        <v>0</v>
      </c>
      <c r="BW137" s="248">
        <f>'6 - Services_Unités de soins'!R29</f>
        <v>0</v>
      </c>
    </row>
    <row r="138" spans="1:75" ht="13.5" customHeight="1" x14ac:dyDescent="0.25">
      <c r="A138" s="248">
        <f>'3 - Établissement'!$E$9</f>
        <v>0</v>
      </c>
      <c r="C138" s="255"/>
      <c r="AT138" s="250">
        <f t="shared" si="46"/>
        <v>0</v>
      </c>
      <c r="BL138" s="365" t="s">
        <v>461</v>
      </c>
      <c r="BM138" s="249" t="s">
        <v>104</v>
      </c>
      <c r="BN138" s="260" t="s">
        <v>3</v>
      </c>
      <c r="BO138" s="260" t="str">
        <f t="shared" si="47"/>
        <v>à exclure, nom pas renseigné</v>
      </c>
      <c r="BP138" s="259" t="str">
        <f t="shared" si="48"/>
        <v>obligatoire</v>
      </c>
      <c r="BQ138" s="259">
        <f t="shared" ref="BQ138:BU138" si="53">BQ103</f>
        <v>0</v>
      </c>
      <c r="BR138" s="259">
        <f t="shared" si="53"/>
        <v>0</v>
      </c>
      <c r="BS138" s="259" t="str">
        <f t="shared" si="53"/>
        <v>54*</v>
      </c>
      <c r="BT138" s="259" t="str">
        <f t="shared" si="53"/>
        <v>Arrêté du 25 juin 1980</v>
      </c>
      <c r="BU138" s="259" t="str">
        <f t="shared" si="53"/>
        <v>Dans les services utilisateurs, les gaz à usage médical sont stockés dans une/des pièces sécurisées, à accès interdit au public</v>
      </c>
      <c r="BV138" s="361">
        <f>'6 - Services_Unités de soins'!L30</f>
        <v>0</v>
      </c>
      <c r="BW138" s="248">
        <f>'6 - Services_Unités de soins'!R30</f>
        <v>0</v>
      </c>
    </row>
    <row r="139" spans="1:75" ht="13.5" customHeight="1" x14ac:dyDescent="0.25">
      <c r="A139" s="248">
        <f>'3 - Établissement'!$E$9</f>
        <v>0</v>
      </c>
      <c r="C139" s="255"/>
      <c r="AT139" s="250">
        <f t="shared" si="46"/>
        <v>0</v>
      </c>
      <c r="BL139" s="365" t="s">
        <v>461</v>
      </c>
      <c r="BM139" s="249" t="s">
        <v>104</v>
      </c>
      <c r="BN139" s="260" t="s">
        <v>3</v>
      </c>
      <c r="BO139" s="260" t="str">
        <f t="shared" si="47"/>
        <v>à exclure, nom pas renseigné</v>
      </c>
      <c r="BP139" s="259" t="str">
        <f t="shared" si="48"/>
        <v>obligatoire</v>
      </c>
      <c r="BQ139" s="259">
        <f t="shared" ref="BQ139:BU139" si="54">BQ104</f>
        <v>0</v>
      </c>
      <c r="BR139" s="259">
        <f t="shared" si="54"/>
        <v>0</v>
      </c>
      <c r="BS139" s="259" t="str">
        <f t="shared" si="54"/>
        <v>55*</v>
      </c>
      <c r="BT139" s="259" t="str">
        <f t="shared" si="54"/>
        <v>Arrêté du 25 juin 1980</v>
      </c>
      <c r="BU139" s="259" t="str">
        <f t="shared" si="54"/>
        <v>La/les pièces de stockage des gaz à usage médical sont clairement identifiées, sécurisées, propres, ventilées (ventilation haute et basse sur la porte), à l'abri des intempéries et ne contiennent pas de sources de chaleur</v>
      </c>
      <c r="BV139" s="361">
        <f>'6 - Services_Unités de soins'!L31</f>
        <v>0</v>
      </c>
      <c r="BW139" s="248">
        <f>'6 - Services_Unités de soins'!R31</f>
        <v>0</v>
      </c>
    </row>
    <row r="140" spans="1:75" ht="13.5" customHeight="1" x14ac:dyDescent="0.25">
      <c r="A140" s="248">
        <f>'3 - Établissement'!$E$9</f>
        <v>0</v>
      </c>
      <c r="C140" s="255"/>
      <c r="AT140" s="250">
        <f t="shared" si="46"/>
        <v>0</v>
      </c>
      <c r="BL140" s="365" t="s">
        <v>461</v>
      </c>
      <c r="BM140" s="249" t="s">
        <v>104</v>
      </c>
      <c r="BN140" s="260" t="s">
        <v>3</v>
      </c>
      <c r="BO140" s="260" t="str">
        <f t="shared" si="47"/>
        <v>à exclure, nom pas renseigné</v>
      </c>
      <c r="BP140" s="259" t="str">
        <f t="shared" si="48"/>
        <v>non-obligatoire</v>
      </c>
      <c r="BQ140" s="259">
        <f t="shared" ref="BQ140:BU140" si="55">BQ105</f>
        <v>0</v>
      </c>
      <c r="BR140" s="259">
        <f t="shared" si="55"/>
        <v>0</v>
      </c>
      <c r="BS140" s="259">
        <f t="shared" si="55"/>
        <v>56</v>
      </c>
      <c r="BT140" s="259" t="str">
        <f t="shared" si="55"/>
        <v>ANSM - Risques et précautions d'emploi liés à l'utilisation des gaz à usage médical</v>
      </c>
      <c r="BU140" s="259" t="str">
        <f t="shared" si="55"/>
        <v>Un panneau interdiction de fumer et les mesures de sécurité sont affichées dans les salles de stockage ou à proximité et facilement visibles</v>
      </c>
      <c r="BV140" s="361">
        <f>'6 - Services_Unités de soins'!L32</f>
        <v>0</v>
      </c>
      <c r="BW140" s="248">
        <f>'6 - Services_Unités de soins'!R32</f>
        <v>0</v>
      </c>
    </row>
    <row r="141" spans="1:75" ht="13.5" customHeight="1" x14ac:dyDescent="0.25">
      <c r="A141" s="248">
        <f>'3 - Établissement'!$E$9</f>
        <v>0</v>
      </c>
      <c r="C141" s="255"/>
      <c r="AT141" s="250">
        <f t="shared" si="46"/>
        <v>0</v>
      </c>
      <c r="BL141" s="365" t="s">
        <v>461</v>
      </c>
      <c r="BM141" s="249" t="s">
        <v>104</v>
      </c>
      <c r="BN141" s="260" t="s">
        <v>3</v>
      </c>
      <c r="BO141" s="260" t="str">
        <f t="shared" si="47"/>
        <v>à exclure, nom pas renseigné</v>
      </c>
      <c r="BP141" s="259" t="str">
        <f t="shared" si="48"/>
        <v>non-obligatoire</v>
      </c>
      <c r="BQ141" s="259">
        <f t="shared" ref="BQ141:BU141" si="56">BQ106</f>
        <v>0</v>
      </c>
      <c r="BR141" s="259">
        <f t="shared" si="56"/>
        <v>0</v>
      </c>
      <c r="BS141" s="259">
        <f t="shared" si="56"/>
        <v>57</v>
      </c>
      <c r="BT141" s="259">
        <f t="shared" si="56"/>
        <v>0</v>
      </c>
      <c r="BU141" s="259" t="str">
        <f t="shared" si="56"/>
        <v>En l'absence de local ou zone de stockage dédié aux gaz à usage médical dans le service, les bouteilles sont transportées de manière sécurisée (à l'aide de chariots, par du personnel formé) entre les différents services et suivent systématiquement un patient</v>
      </c>
      <c r="BV141" s="361">
        <f>'6 - Services_Unités de soins'!L33</f>
        <v>0</v>
      </c>
      <c r="BW141" s="248">
        <f>'6 - Services_Unités de soins'!R33</f>
        <v>0</v>
      </c>
    </row>
    <row r="142" spans="1:75" ht="13.5" customHeight="1" x14ac:dyDescent="0.25">
      <c r="A142" s="248">
        <f>'3 - Établissement'!$E$9</f>
        <v>0</v>
      </c>
      <c r="C142" s="255"/>
      <c r="AT142" s="250">
        <f t="shared" si="46"/>
        <v>0</v>
      </c>
      <c r="BL142" s="365" t="s">
        <v>461</v>
      </c>
      <c r="BM142" s="249" t="s">
        <v>104</v>
      </c>
      <c r="BN142" s="260" t="s">
        <v>3</v>
      </c>
      <c r="BO142" s="260" t="str">
        <f t="shared" si="47"/>
        <v>à exclure, nom pas renseigné</v>
      </c>
      <c r="BP142" s="259" t="str">
        <f t="shared" si="48"/>
        <v>non-obligatoire</v>
      </c>
      <c r="BQ142" s="259">
        <f t="shared" ref="BQ142:BU142" si="57">BQ107</f>
        <v>0</v>
      </c>
      <c r="BR142" s="259">
        <f t="shared" si="57"/>
        <v>0</v>
      </c>
      <c r="BS142" s="259">
        <f t="shared" si="57"/>
        <v>58</v>
      </c>
      <c r="BT142" s="259">
        <f t="shared" si="57"/>
        <v>0</v>
      </c>
      <c r="BU142" s="259" t="str">
        <f t="shared" si="57"/>
        <v>En l'absence de local ou zone de stockage dédié aux gaz à usage médical dans le service, les bouteilles proviennent directement de la PUI et retournent à la PUI sans stockage hors patient et hors zone dédiée et sécurisée</v>
      </c>
      <c r="BV142" s="361">
        <f>'6 - Services_Unités de soins'!L34</f>
        <v>0</v>
      </c>
      <c r="BW142" s="248">
        <f>'6 - Services_Unités de soins'!R34</f>
        <v>0</v>
      </c>
    </row>
    <row r="143" spans="1:75" ht="13.5" customHeight="1" x14ac:dyDescent="0.25">
      <c r="A143" s="248">
        <f>'3 - Établissement'!$E$9</f>
        <v>0</v>
      </c>
      <c r="C143" s="255"/>
      <c r="AT143" s="250">
        <f t="shared" si="46"/>
        <v>0</v>
      </c>
      <c r="BL143" s="365" t="s">
        <v>461</v>
      </c>
      <c r="BM143" s="249" t="s">
        <v>104</v>
      </c>
      <c r="BN143" s="260" t="s">
        <v>3</v>
      </c>
      <c r="BO143" s="260" t="str">
        <f t="shared" si="47"/>
        <v>à exclure, nom pas renseigné</v>
      </c>
      <c r="BP143" s="259" t="str">
        <f t="shared" si="48"/>
        <v>non-obligatoire</v>
      </c>
      <c r="BQ143" s="259">
        <f t="shared" ref="BQ143:BU143" si="58">BQ108</f>
        <v>0</v>
      </c>
      <c r="BR143" s="259">
        <f t="shared" si="58"/>
        <v>0</v>
      </c>
      <c r="BS143" s="259">
        <f t="shared" si="58"/>
        <v>59</v>
      </c>
      <c r="BT143" s="259" t="str">
        <f t="shared" si="58"/>
        <v>ANSM - Risques et précautions d'emploi liés à l'utilisation des gaz à usage médical</v>
      </c>
      <c r="BU143" s="259" t="str">
        <f t="shared" si="58"/>
        <v>Les zones de stockage de chaque bouteille de gaz à usage médical (oxygène, MEOPA…) sont clairement identifiées, les bouteilles vides sont séparées des bouteilles pleines</v>
      </c>
      <c r="BV143" s="361">
        <f>'6 - Services_Unités de soins'!L35</f>
        <v>0</v>
      </c>
      <c r="BW143" s="248">
        <f>'6 - Services_Unités de soins'!R35</f>
        <v>0</v>
      </c>
    </row>
    <row r="144" spans="1:75" ht="13.5" customHeight="1" x14ac:dyDescent="0.25">
      <c r="A144" s="248">
        <f>'3 - Établissement'!$E$9</f>
        <v>0</v>
      </c>
      <c r="C144" s="255"/>
      <c r="AT144" s="250">
        <f t="shared" si="46"/>
        <v>0</v>
      </c>
      <c r="BL144" s="365" t="s">
        <v>461</v>
      </c>
      <c r="BM144" s="249" t="s">
        <v>104</v>
      </c>
      <c r="BN144" s="260" t="s">
        <v>3</v>
      </c>
      <c r="BO144" s="260" t="str">
        <f t="shared" si="47"/>
        <v>à exclure, nom pas renseigné</v>
      </c>
      <c r="BP144" s="259" t="str">
        <f t="shared" si="48"/>
        <v>obligatoire</v>
      </c>
      <c r="BQ144" s="259">
        <f t="shared" ref="BQ144:BU144" si="59">BQ109</f>
        <v>0</v>
      </c>
      <c r="BR144" s="259">
        <f t="shared" si="59"/>
        <v>0</v>
      </c>
      <c r="BS144" s="259" t="str">
        <f t="shared" si="59"/>
        <v>60*</v>
      </c>
      <c r="BT144" s="259" t="str">
        <f t="shared" si="59"/>
        <v>Résumé des caractéristiques du produit</v>
      </c>
      <c r="BU144" s="259" t="str">
        <f t="shared" si="59"/>
        <v>Les bouteilles de gaz à usage médical NE SONT PAS stockées dans le couloir
Conseil de remplissage :
- Les bouteilles sont stockées dans le couloir : répondre NON
- Les bouteilles ne sont pas stockées dans le couloir : répondre OUI</v>
      </c>
      <c r="BV144" s="361">
        <f>'6 - Services_Unités de soins'!L36</f>
        <v>0</v>
      </c>
      <c r="BW144" s="248">
        <f>'6 - Services_Unités de soins'!R36</f>
        <v>0</v>
      </c>
    </row>
    <row r="145" spans="1:75" ht="13.5" customHeight="1" x14ac:dyDescent="0.25">
      <c r="A145" s="248">
        <f>'3 - Établissement'!$E$9</f>
        <v>0</v>
      </c>
      <c r="C145" s="255"/>
      <c r="AT145" s="250">
        <f t="shared" si="46"/>
        <v>0</v>
      </c>
      <c r="BL145" s="365" t="s">
        <v>461</v>
      </c>
      <c r="BM145" s="249" t="s">
        <v>104</v>
      </c>
      <c r="BN145" s="260" t="s">
        <v>3</v>
      </c>
      <c r="BO145" s="260" t="str">
        <f t="shared" si="47"/>
        <v>à exclure, nom pas renseigné</v>
      </c>
      <c r="BP145" s="259" t="str">
        <f t="shared" si="48"/>
        <v>obligatoire</v>
      </c>
      <c r="BQ145" s="259">
        <f t="shared" ref="BQ145:BU145" si="60">BQ110</f>
        <v>0</v>
      </c>
      <c r="BR145" s="259">
        <f t="shared" si="60"/>
        <v>0</v>
      </c>
      <c r="BS145" s="259" t="str">
        <f t="shared" si="60"/>
        <v>61*</v>
      </c>
      <c r="BT145" s="259" t="str">
        <f t="shared" si="60"/>
        <v>Résumé des caractéristiques du produit</v>
      </c>
      <c r="BU145" s="259" t="str">
        <f t="shared" si="60"/>
        <v>Les bouteilles de gaz à usage médical NE TIENNENT PAS une porte
Conseil de remplissage :
- Les bouteilles tiennent une porte : répondre NON
- Les bouteilles ne tiennent pas une porte : répondre OUI</v>
      </c>
      <c r="BV145" s="361">
        <f>'6 - Services_Unités de soins'!L37</f>
        <v>0</v>
      </c>
      <c r="BW145" s="248">
        <f>'6 - Services_Unités de soins'!R37</f>
        <v>0</v>
      </c>
    </row>
    <row r="146" spans="1:75" ht="13.5" customHeight="1" x14ac:dyDescent="0.25">
      <c r="A146" s="248">
        <f>'3 - Établissement'!$E$9</f>
        <v>0</v>
      </c>
      <c r="C146" s="255"/>
      <c r="AT146" s="250">
        <f t="shared" si="46"/>
        <v>0</v>
      </c>
      <c r="BL146" s="365" t="s">
        <v>461</v>
      </c>
      <c r="BM146" s="249" t="s">
        <v>104</v>
      </c>
      <c r="BN146" s="260" t="s">
        <v>3</v>
      </c>
      <c r="BO146" s="260" t="str">
        <f t="shared" si="47"/>
        <v>à exclure, nom pas renseigné</v>
      </c>
      <c r="BP146" s="259" t="str">
        <f t="shared" si="48"/>
        <v>obligatoire</v>
      </c>
      <c r="BQ146" s="259">
        <f t="shared" ref="BQ146:BU146" si="61">BQ111</f>
        <v>0</v>
      </c>
      <c r="BR146" s="259">
        <f t="shared" si="61"/>
        <v>0</v>
      </c>
      <c r="BS146" s="259" t="str">
        <f t="shared" si="61"/>
        <v>62*</v>
      </c>
      <c r="BT146" s="259" t="str">
        <f t="shared" si="61"/>
        <v>Résumé des caractéristiques du produit</v>
      </c>
      <c r="BU146" s="259" t="str">
        <f t="shared" si="61"/>
        <v>Les bouteilles de gaz à usage médical sont stockées robinet fermé, en position verticale et arrimées par tout moyen approprié (chaînes, crochets…) afin de les protéger des risques de chute et de choc</v>
      </c>
      <c r="BV146" s="361">
        <f>'6 - Services_Unités de soins'!L38</f>
        <v>0</v>
      </c>
      <c r="BW146" s="248">
        <f>'6 - Services_Unités de soins'!R38</f>
        <v>0</v>
      </c>
    </row>
    <row r="147" spans="1:75" ht="13.5" customHeight="1" x14ac:dyDescent="0.25">
      <c r="A147" s="248">
        <f>'3 - Établissement'!$E$9</f>
        <v>0</v>
      </c>
      <c r="C147" s="255"/>
      <c r="AT147" s="250">
        <f t="shared" si="46"/>
        <v>0</v>
      </c>
      <c r="BL147" s="365" t="s">
        <v>461</v>
      </c>
      <c r="BM147" s="249" t="s">
        <v>104</v>
      </c>
      <c r="BN147" s="260" t="s">
        <v>3</v>
      </c>
      <c r="BO147" s="260" t="str">
        <f t="shared" si="47"/>
        <v>à exclure, nom pas renseigné</v>
      </c>
      <c r="BP147" s="259" t="str">
        <f t="shared" si="48"/>
        <v>non-obligatoire</v>
      </c>
      <c r="BQ147" s="259">
        <f t="shared" ref="BQ147:BU147" si="62">BQ112</f>
        <v>0</v>
      </c>
      <c r="BR147" s="259">
        <f t="shared" si="62"/>
        <v>0</v>
      </c>
      <c r="BS147" s="259">
        <f t="shared" si="62"/>
        <v>63</v>
      </c>
      <c r="BT147" s="259" t="str">
        <f t="shared" si="62"/>
        <v>ANSM - Risques et précautions d'emploi liés à l'utilisation des gaz à usage médical</v>
      </c>
      <c r="BU147" s="259" t="str">
        <f t="shared" si="62"/>
        <v>Le personnel est formé à l'utilisation des gaz à usage médical, en particulier à l'administration, à périodicité donnée avec une traçabilité assurée
La réponse à cette question est calculée automatiquement pour être identique à la 16 (onglet politique). Vous pouvez compléter d'un commentaire</v>
      </c>
      <c r="BV147" s="361" t="str">
        <f>'6 - Services_Unités de soins'!L39</f>
        <v/>
      </c>
      <c r="BW147" s="248">
        <f>'6 - Services_Unités de soins'!R39</f>
        <v>0</v>
      </c>
    </row>
    <row r="148" spans="1:75" ht="13.5" customHeight="1" x14ac:dyDescent="0.25">
      <c r="A148" s="248">
        <f>'3 - Établissement'!$E$9</f>
        <v>0</v>
      </c>
      <c r="C148" s="255"/>
      <c r="AT148" s="250">
        <f t="shared" si="46"/>
        <v>0</v>
      </c>
      <c r="BL148" s="365" t="s">
        <v>461</v>
      </c>
      <c r="BM148" s="249" t="s">
        <v>104</v>
      </c>
      <c r="BN148" s="260" t="s">
        <v>3</v>
      </c>
      <c r="BO148" s="260" t="str">
        <f t="shared" si="47"/>
        <v>à exclure, nom pas renseigné</v>
      </c>
      <c r="BP148" s="259" t="str">
        <f t="shared" si="48"/>
        <v>non-obligatoire</v>
      </c>
      <c r="BQ148" s="259">
        <f t="shared" ref="BQ148:BU148" si="63">BQ113</f>
        <v>0</v>
      </c>
      <c r="BR148" s="259">
        <f t="shared" si="63"/>
        <v>0</v>
      </c>
      <c r="BS148" s="259">
        <f t="shared" si="63"/>
        <v>64</v>
      </c>
      <c r="BT148" s="259">
        <f t="shared" si="63"/>
        <v>0</v>
      </c>
      <c r="BU148" s="259" t="str">
        <f t="shared" si="63"/>
        <v>Les équipes sont informées de la liste des gaz médicaux ayant le statut de médicament (Oxygène, MEOPA, protoxyde d'azote, monoxyde d'azote, xénon)
La réponse à cette question est calculée automatiquement pour être identique à la 18 (onglet politique). Vous pouvez compléter d'un commentaire</v>
      </c>
      <c r="BV148" s="361" t="str">
        <f>'6 - Services_Unités de soins'!L40</f>
        <v/>
      </c>
      <c r="BW148" s="248">
        <f>'6 - Services_Unités de soins'!R40</f>
        <v>0</v>
      </c>
    </row>
    <row r="149" spans="1:75" ht="13.5" customHeight="1" x14ac:dyDescent="0.25">
      <c r="A149" s="248">
        <f>'3 - Établissement'!$E$9</f>
        <v>0</v>
      </c>
      <c r="C149" s="255"/>
      <c r="AT149" s="250">
        <f t="shared" si="46"/>
        <v>0</v>
      </c>
      <c r="BL149" s="365" t="s">
        <v>461</v>
      </c>
      <c r="BM149" s="249" t="s">
        <v>104</v>
      </c>
      <c r="BN149" s="260"/>
      <c r="BO149" s="260"/>
      <c r="BP149" s="259" t="str">
        <f t="shared" si="48"/>
        <v>non-obligatoire</v>
      </c>
      <c r="BQ149" s="259">
        <f t="shared" ref="BQ149:BU149" si="64">BQ114</f>
        <v>0</v>
      </c>
      <c r="BR149" s="259" t="str">
        <f t="shared" si="64"/>
        <v>Focus bouteilles d'oxygène</v>
      </c>
      <c r="BS149" s="259">
        <f t="shared" si="64"/>
        <v>0</v>
      </c>
      <c r="BT149" s="259">
        <f t="shared" si="64"/>
        <v>0</v>
      </c>
      <c r="BU149" s="259">
        <f t="shared" si="64"/>
        <v>0</v>
      </c>
      <c r="BV149" s="361">
        <f>'6 - Services_Unités de soins'!L41</f>
        <v>0</v>
      </c>
      <c r="BW149" s="248">
        <f>'6 - Services_Unités de soins'!R41</f>
        <v>0</v>
      </c>
    </row>
    <row r="150" spans="1:75" ht="13.5" customHeight="1" x14ac:dyDescent="0.25">
      <c r="A150" s="248">
        <f>'3 - Établissement'!$E$9</f>
        <v>0</v>
      </c>
      <c r="C150" s="255"/>
      <c r="AT150" s="250">
        <f t="shared" si="46"/>
        <v>0</v>
      </c>
      <c r="BL150" s="365" t="s">
        <v>461</v>
      </c>
      <c r="BM150" s="249" t="s">
        <v>104</v>
      </c>
      <c r="BN150" s="260" t="s">
        <v>33</v>
      </c>
      <c r="BO150" s="260" t="str">
        <f>_xlfn.XLOOKUP(BM150,$O$4:$O$8,$Q$4:$Q$8)</f>
        <v>à exclure, nom pas renseigné</v>
      </c>
      <c r="BP150" s="259" t="str">
        <f t="shared" si="48"/>
        <v>non-obligatoire</v>
      </c>
      <c r="BQ150" s="259">
        <f t="shared" ref="BQ150:BU150" si="65">BQ115</f>
        <v>0</v>
      </c>
      <c r="BR150" s="259">
        <f t="shared" si="65"/>
        <v>0</v>
      </c>
      <c r="BS150" s="259">
        <f t="shared" si="65"/>
        <v>65</v>
      </c>
      <c r="BT150" s="259">
        <f t="shared" si="65"/>
        <v>0</v>
      </c>
      <c r="BU150" s="259" t="str">
        <f t="shared" si="65"/>
        <v>Pour les dotations de service, le nombre de bouteilles d'oxygène stockées dans le service est en adéquation avec le nombre nécessaire (pas de manque ou de surstockage avec risque de périmé ou d'encombrement)</v>
      </c>
      <c r="BV150" s="361">
        <f>'6 - Services_Unités de soins'!L42</f>
        <v>0</v>
      </c>
      <c r="BW150" s="248">
        <f>'6 - Services_Unités de soins'!R42</f>
        <v>0</v>
      </c>
    </row>
    <row r="151" spans="1:75" ht="13.5" customHeight="1" x14ac:dyDescent="0.25">
      <c r="A151" s="248">
        <f>'3 - Établissement'!$E$9</f>
        <v>0</v>
      </c>
      <c r="C151" s="255"/>
      <c r="AT151" s="250">
        <f t="shared" si="46"/>
        <v>0</v>
      </c>
      <c r="BL151" s="365" t="s">
        <v>461</v>
      </c>
      <c r="BM151" s="249" t="s">
        <v>104</v>
      </c>
      <c r="BN151" s="260" t="s">
        <v>33</v>
      </c>
      <c r="BO151" s="260" t="str">
        <f>_xlfn.XLOOKUP(BM151,$O$4:$O$8,$Q$4:$Q$8)</f>
        <v>à exclure, nom pas renseigné</v>
      </c>
      <c r="BP151" s="259" t="str">
        <f t="shared" si="48"/>
        <v>non-obligatoire</v>
      </c>
      <c r="BQ151" s="259">
        <f t="shared" ref="BQ151:BU151" si="66">BQ116</f>
        <v>0</v>
      </c>
      <c r="BR151" s="259">
        <f t="shared" si="66"/>
        <v>0</v>
      </c>
      <c r="BS151" s="259">
        <f t="shared" si="66"/>
        <v>66</v>
      </c>
      <c r="BT151" s="259">
        <f t="shared" si="66"/>
        <v>0</v>
      </c>
      <c r="BU151" s="259" t="str">
        <f t="shared" si="66"/>
        <v>Les bouteilles d'oxygène contenues dans le chariot d'urgence sont régulièrement vérifiées par lecture de l'étiquette, de la date de péremption et de leur capacité ou volume sortant</v>
      </c>
      <c r="BV151" s="361">
        <f>'6 - Services_Unités de soins'!L43</f>
        <v>0</v>
      </c>
      <c r="BW151" s="248">
        <f>'6 - Services_Unités de soins'!R43</f>
        <v>0</v>
      </c>
    </row>
    <row r="152" spans="1:75" ht="13.5" customHeight="1" x14ac:dyDescent="0.25">
      <c r="A152" s="248">
        <f>'3 - Établissement'!$E$9</f>
        <v>0</v>
      </c>
      <c r="C152" s="255"/>
      <c r="AT152" s="250">
        <f t="shared" si="46"/>
        <v>0</v>
      </c>
      <c r="BL152" s="365" t="s">
        <v>461</v>
      </c>
      <c r="BM152" s="249" t="s">
        <v>104</v>
      </c>
      <c r="BN152" s="260"/>
      <c r="BO152" s="260"/>
      <c r="BP152" s="259" t="str">
        <f t="shared" si="48"/>
        <v>non-obligatoire</v>
      </c>
      <c r="BQ152" s="259">
        <f t="shared" ref="BQ152:BU152" si="67">BQ117</f>
        <v>0</v>
      </c>
      <c r="BR152" s="259" t="str">
        <f t="shared" si="67"/>
        <v>Focus bouteilles de MEOPA</v>
      </c>
      <c r="BS152" s="259">
        <f t="shared" si="67"/>
        <v>0</v>
      </c>
      <c r="BT152" s="259">
        <f t="shared" si="67"/>
        <v>0</v>
      </c>
      <c r="BU152" s="259">
        <f t="shared" si="67"/>
        <v>0</v>
      </c>
      <c r="BV152" s="361">
        <f>'6 - Services_Unités de soins'!L44</f>
        <v>0</v>
      </c>
      <c r="BW152" s="248">
        <f>'6 - Services_Unités de soins'!R44</f>
        <v>0</v>
      </c>
    </row>
    <row r="153" spans="1:75" ht="13.5" customHeight="1" x14ac:dyDescent="0.25">
      <c r="A153" s="248">
        <f>'3 - Établissement'!$E$9</f>
        <v>0</v>
      </c>
      <c r="C153" s="255"/>
      <c r="AT153" s="250">
        <f t="shared" si="46"/>
        <v>0</v>
      </c>
      <c r="BL153" s="365" t="s">
        <v>461</v>
      </c>
      <c r="BM153" s="249" t="s">
        <v>104</v>
      </c>
      <c r="BN153" s="260" t="s">
        <v>34</v>
      </c>
      <c r="BO153" s="260" t="str">
        <f>_xlfn.XLOOKUP(BM153,$O$4:$O$8,$Q$4:$Q$8)</f>
        <v>à exclure, nom pas renseigné</v>
      </c>
      <c r="BP153" s="259" t="str">
        <f t="shared" si="48"/>
        <v>non-obligatoire</v>
      </c>
      <c r="BQ153" s="259">
        <f t="shared" ref="BQ153:BU153" si="68">BQ118</f>
        <v>0</v>
      </c>
      <c r="BR153" s="259">
        <f t="shared" si="68"/>
        <v>0</v>
      </c>
      <c r="BS153" s="259">
        <f t="shared" si="68"/>
        <v>67</v>
      </c>
      <c r="BT153" s="259">
        <f t="shared" si="68"/>
        <v>0</v>
      </c>
      <c r="BU153" s="259" t="str">
        <f t="shared" si="68"/>
        <v>Le nombre de bouteilles de MEOPA stockées dans le service est en adéquation avec le nombre nécessaire (pas de manque ou de surstockage avec risque de périmé ou d'encombrement)</v>
      </c>
      <c r="BV153" s="361">
        <f>'6 - Services_Unités de soins'!L45</f>
        <v>0</v>
      </c>
      <c r="BW153" s="248">
        <f>'6 - Services_Unités de soins'!R45</f>
        <v>0</v>
      </c>
    </row>
    <row r="154" spans="1:75" ht="13.5" customHeight="1" x14ac:dyDescent="0.25">
      <c r="A154" s="248">
        <f>'3 - Établissement'!$E$9</f>
        <v>0</v>
      </c>
      <c r="C154" s="255"/>
      <c r="AT154" s="250">
        <f t="shared" si="46"/>
        <v>0</v>
      </c>
      <c r="BL154" s="365" t="s">
        <v>461</v>
      </c>
      <c r="BM154" s="249" t="s">
        <v>104</v>
      </c>
      <c r="BN154" s="260" t="s">
        <v>34</v>
      </c>
      <c r="BO154" s="260" t="str">
        <f>_xlfn.XLOOKUP(BM154,$O$4:$O$8,$Q$4:$Q$8)</f>
        <v>à exclure, nom pas renseigné</v>
      </c>
      <c r="BP154" s="259" t="str">
        <f t="shared" si="48"/>
        <v>obligatoire</v>
      </c>
      <c r="BQ154" s="259">
        <f t="shared" ref="BQ154:BU154" si="69">BQ119</f>
        <v>0</v>
      </c>
      <c r="BR154" s="259">
        <f t="shared" si="69"/>
        <v>0</v>
      </c>
      <c r="BS154" s="259" t="str">
        <f t="shared" si="69"/>
        <v>68*</v>
      </c>
      <c r="BT154" s="259" t="str">
        <f t="shared" si="69"/>
        <v>Résumé des caractéristiques du produit - MEOPA</v>
      </c>
      <c r="BU154" s="259" t="str">
        <f t="shared" si="69"/>
        <v>Les bouteilles de MEOPA ne sont administrées que sur la durée mentionnée sur l'ordonnance (liste I)</v>
      </c>
      <c r="BV154" s="361">
        <f>'6 - Services_Unités de soins'!L46</f>
        <v>0</v>
      </c>
      <c r="BW154" s="248">
        <f>'6 - Services_Unités de soins'!R46</f>
        <v>0</v>
      </c>
    </row>
    <row r="155" spans="1:75" ht="13.5" customHeight="1" x14ac:dyDescent="0.25">
      <c r="A155" s="248">
        <f>'3 - Établissement'!$E$9</f>
        <v>0</v>
      </c>
      <c r="C155" s="255"/>
      <c r="AT155" s="250">
        <f t="shared" si="46"/>
        <v>0</v>
      </c>
      <c r="BL155" s="365" t="s">
        <v>461</v>
      </c>
      <c r="BM155" s="249" t="s">
        <v>104</v>
      </c>
      <c r="BN155" s="260"/>
      <c r="BO155" s="260"/>
      <c r="BP155" s="259" t="str">
        <f t="shared" si="48"/>
        <v>non-obligatoire</v>
      </c>
      <c r="BQ155" s="259">
        <f t="shared" ref="BQ155:BU155" si="70">BQ120</f>
        <v>0</v>
      </c>
      <c r="BR155" s="259" t="str">
        <f t="shared" si="70"/>
        <v>Thématique : Administration</v>
      </c>
      <c r="BS155" s="259">
        <f t="shared" si="70"/>
        <v>0</v>
      </c>
      <c r="BT155" s="259">
        <f t="shared" si="70"/>
        <v>0</v>
      </c>
      <c r="BU155" s="259">
        <f t="shared" si="70"/>
        <v>0</v>
      </c>
      <c r="BV155" s="361">
        <f>'6 - Services_Unités de soins'!L47</f>
        <v>0</v>
      </c>
      <c r="BW155" s="248">
        <f>'6 - Services_Unités de soins'!R47</f>
        <v>0</v>
      </c>
    </row>
    <row r="156" spans="1:75" ht="13.5" customHeight="1" x14ac:dyDescent="0.25">
      <c r="A156" s="248">
        <f>'3 - Établissement'!$E$9</f>
        <v>0</v>
      </c>
      <c r="C156" s="255"/>
      <c r="AT156" s="250">
        <f t="shared" si="46"/>
        <v>0</v>
      </c>
      <c r="BL156" s="365" t="s">
        <v>461</v>
      </c>
      <c r="BM156" s="249" t="s">
        <v>104</v>
      </c>
      <c r="BN156" s="260" t="s">
        <v>5</v>
      </c>
      <c r="BO156" s="260" t="str">
        <f t="shared" ref="BO156:BO166" si="71">_xlfn.XLOOKUP(BM156,$O$4:$O$8,$Q$4:$Q$8)</f>
        <v>à exclure, nom pas renseigné</v>
      </c>
      <c r="BP156" s="259" t="str">
        <f t="shared" si="48"/>
        <v>obligatoire</v>
      </c>
      <c r="BQ156" s="259">
        <f t="shared" ref="BQ156:BU156" si="72">BQ121</f>
        <v>0</v>
      </c>
      <c r="BR156" s="259" t="str">
        <f t="shared" si="72"/>
        <v>Administration</v>
      </c>
      <c r="BS156" s="259" t="str">
        <f t="shared" si="72"/>
        <v>69*</v>
      </c>
      <c r="BT156" s="259" t="str">
        <f t="shared" si="72"/>
        <v>Arrêté du 6 avril 2011</v>
      </c>
      <c r="BU156" s="259" t="str">
        <f t="shared" si="72"/>
        <v>L'administration de gaz médicaux ayant le statut de médicament est réalisée au regard de la prescription médicale</v>
      </c>
      <c r="BV156" s="361">
        <f>'6 - Services_Unités de soins'!L48</f>
        <v>0</v>
      </c>
      <c r="BW156" s="248">
        <f>'6 - Services_Unités de soins'!R48</f>
        <v>0</v>
      </c>
    </row>
    <row r="157" spans="1:75" ht="13.5" customHeight="1" x14ac:dyDescent="0.25">
      <c r="A157" s="248">
        <f>'3 - Établissement'!$E$9</f>
        <v>0</v>
      </c>
      <c r="C157" s="255"/>
      <c r="AT157" s="250">
        <f t="shared" si="46"/>
        <v>0</v>
      </c>
      <c r="BL157" s="365" t="s">
        <v>461</v>
      </c>
      <c r="BM157" s="249" t="s">
        <v>104</v>
      </c>
      <c r="BN157" s="260" t="s">
        <v>5</v>
      </c>
      <c r="BO157" s="260" t="str">
        <f t="shared" si="71"/>
        <v>à exclure, nom pas renseigné</v>
      </c>
      <c r="BP157" s="259" t="str">
        <f t="shared" si="48"/>
        <v>non-obligatoire</v>
      </c>
      <c r="BQ157" s="259">
        <f t="shared" ref="BQ157:BU157" si="73">BQ122</f>
        <v>0</v>
      </c>
      <c r="BR157" s="259">
        <f t="shared" si="73"/>
        <v>0</v>
      </c>
      <c r="BS157" s="259">
        <f t="shared" si="73"/>
        <v>70</v>
      </c>
      <c r="BT157" s="259" t="str">
        <f t="shared" si="73"/>
        <v>ANSM - Risques et précautions d'emploi liés à l'utilisation des gaz à usage médical</v>
      </c>
      <c r="BU157" s="259" t="str">
        <f t="shared" si="73"/>
        <v>Avant l'administration, le personnel (IDE habilité(e) ou formé(e), médecin) s'assure qu'il n'y a pas de corps gras : ni sur leurs mains, ni sur celles du patient ni sur le visage du patient</v>
      </c>
      <c r="BV157" s="361">
        <f>'6 - Services_Unités de soins'!L49</f>
        <v>0</v>
      </c>
      <c r="BW157" s="248">
        <f>'6 - Services_Unités de soins'!R49</f>
        <v>0</v>
      </c>
    </row>
    <row r="158" spans="1:75" ht="13.5" customHeight="1" x14ac:dyDescent="0.25">
      <c r="A158" s="248">
        <f>'3 - Établissement'!$E$9</f>
        <v>0</v>
      </c>
      <c r="C158" s="255"/>
      <c r="AT158" s="250">
        <f t="shared" si="46"/>
        <v>0</v>
      </c>
      <c r="BL158" s="365" t="s">
        <v>461</v>
      </c>
      <c r="BM158" s="249" t="s">
        <v>104</v>
      </c>
      <c r="BN158" s="260" t="s">
        <v>5</v>
      </c>
      <c r="BO158" s="260" t="str">
        <f t="shared" si="71"/>
        <v>à exclure, nom pas renseigné</v>
      </c>
      <c r="BP158" s="259" t="str">
        <f t="shared" si="48"/>
        <v>non-obligatoire</v>
      </c>
      <c r="BQ158" s="259">
        <f t="shared" ref="BQ158:BU158" si="74">BQ123</f>
        <v>0</v>
      </c>
      <c r="BR158" s="259">
        <f t="shared" si="74"/>
        <v>0</v>
      </c>
      <c r="BS158" s="259">
        <f t="shared" si="74"/>
        <v>71</v>
      </c>
      <c r="BT158" s="259" t="str">
        <f t="shared" si="74"/>
        <v>ANSM - Risques et précautions d'emploi liés à l'utilisation des gaz à usage médical</v>
      </c>
      <c r="BU158" s="259" t="str">
        <f t="shared" si="74"/>
        <v>Avant chaque administration, l'identité du gaz est vérifiée par lecture de l'étiquette sur le corps de la bouteille, de la péremption, de l'intégrité de la bouteille et de la présence d'équipements spécifiques nécessaires</v>
      </c>
      <c r="BV158" s="361">
        <f>'6 - Services_Unités de soins'!L50</f>
        <v>0</v>
      </c>
      <c r="BW158" s="248">
        <f>'6 - Services_Unités de soins'!R50</f>
        <v>0</v>
      </c>
    </row>
    <row r="159" spans="1:75" ht="13.5" customHeight="1" x14ac:dyDescent="0.25">
      <c r="A159" s="248">
        <f>'3 - Établissement'!$E$9</f>
        <v>0</v>
      </c>
      <c r="C159" s="255"/>
      <c r="AT159" s="250">
        <f t="shared" si="46"/>
        <v>0</v>
      </c>
      <c r="BL159" s="365" t="s">
        <v>461</v>
      </c>
      <c r="BM159" s="249" t="s">
        <v>104</v>
      </c>
      <c r="BN159" s="260" t="s">
        <v>5</v>
      </c>
      <c r="BO159" s="260" t="str">
        <f t="shared" si="71"/>
        <v>à exclure, nom pas renseigné</v>
      </c>
      <c r="BP159" s="259" t="str">
        <f t="shared" si="48"/>
        <v>obligatoire</v>
      </c>
      <c r="BQ159" s="259">
        <f t="shared" ref="BQ159:BU159" si="75">BQ124</f>
        <v>0</v>
      </c>
      <c r="BR159" s="259">
        <f t="shared" si="75"/>
        <v>0</v>
      </c>
      <c r="BS159" s="259" t="str">
        <f t="shared" si="75"/>
        <v>72*</v>
      </c>
      <c r="BT159" s="259" t="str">
        <f t="shared" si="75"/>
        <v>Arrêté du 6 avril 2011</v>
      </c>
      <c r="BU159" s="259" t="str">
        <f t="shared" si="75"/>
        <v>Avant l'administration, le personnel s'assure de l'identité du patient</v>
      </c>
      <c r="BV159" s="361">
        <f>'6 - Services_Unités de soins'!L51</f>
        <v>0</v>
      </c>
      <c r="BW159" s="248">
        <f>'6 - Services_Unités de soins'!R51</f>
        <v>0</v>
      </c>
    </row>
    <row r="160" spans="1:75" ht="13.5" customHeight="1" x14ac:dyDescent="0.25">
      <c r="A160" s="248">
        <f>'3 - Établissement'!$E$9</f>
        <v>0</v>
      </c>
      <c r="C160" s="255"/>
      <c r="AT160" s="250">
        <f t="shared" si="46"/>
        <v>0</v>
      </c>
      <c r="BL160" s="365" t="s">
        <v>461</v>
      </c>
      <c r="BM160" s="249" t="s">
        <v>104</v>
      </c>
      <c r="BN160" s="260" t="s">
        <v>5</v>
      </c>
      <c r="BO160" s="260" t="str">
        <f t="shared" si="71"/>
        <v>à exclure, nom pas renseigné</v>
      </c>
      <c r="BP160" s="259" t="str">
        <f t="shared" si="48"/>
        <v>non-obligatoire</v>
      </c>
      <c r="BQ160" s="259">
        <f t="shared" ref="BQ160:BU160" si="76">BQ125</f>
        <v>0</v>
      </c>
      <c r="BR160" s="259">
        <f t="shared" si="76"/>
        <v>0</v>
      </c>
      <c r="BS160" s="259">
        <f t="shared" si="76"/>
        <v>73</v>
      </c>
      <c r="BT160" s="259">
        <f t="shared" si="76"/>
        <v>0</v>
      </c>
      <c r="BU160" s="259" t="str">
        <f t="shared" si="76"/>
        <v>Avant l'administration, le personnel informe le patient des mesures de sécurité à respecter lors de l'inhalation de gaz à usage médical</v>
      </c>
      <c r="BV160" s="361">
        <f>'6 - Services_Unités de soins'!L52</f>
        <v>0</v>
      </c>
      <c r="BW160" s="248">
        <f>'6 - Services_Unités de soins'!R52</f>
        <v>0</v>
      </c>
    </row>
    <row r="161" spans="1:75" ht="13.5" customHeight="1" x14ac:dyDescent="0.25">
      <c r="A161" s="248">
        <f>'3 - Établissement'!$E$9</f>
        <v>0</v>
      </c>
      <c r="C161" s="255"/>
      <c r="AT161" s="250">
        <f t="shared" si="46"/>
        <v>0</v>
      </c>
      <c r="BL161" s="365" t="s">
        <v>461</v>
      </c>
      <c r="BM161" s="249" t="s">
        <v>104</v>
      </c>
      <c r="BN161" s="260" t="s">
        <v>5</v>
      </c>
      <c r="BO161" s="260" t="str">
        <f t="shared" si="71"/>
        <v>à exclure, nom pas renseigné</v>
      </c>
      <c r="BP161" s="259" t="str">
        <f t="shared" si="48"/>
        <v>non-obligatoire</v>
      </c>
      <c r="BQ161" s="259">
        <f t="shared" ref="BQ161:BU161" si="77">BQ126</f>
        <v>0</v>
      </c>
      <c r="BR161" s="259">
        <f t="shared" si="77"/>
        <v>0</v>
      </c>
      <c r="BS161" s="259">
        <f t="shared" si="77"/>
        <v>74</v>
      </c>
      <c r="BT161" s="259" t="str">
        <f t="shared" si="77"/>
        <v>ANSM - Risques et précautions d'emploi liés à l'utilisation des gaz à usage médical</v>
      </c>
      <c r="BU161" s="259" t="str">
        <f t="shared" si="77"/>
        <v>L'autonomie de la bouteille est systématiquement calculée permettant d'assurer la durée d'administration</v>
      </c>
      <c r="BV161" s="361">
        <f>'6 - Services_Unités de soins'!L53</f>
        <v>0</v>
      </c>
      <c r="BW161" s="248">
        <f>'6 - Services_Unités de soins'!R53</f>
        <v>0</v>
      </c>
    </row>
    <row r="162" spans="1:75" ht="13.5" customHeight="1" x14ac:dyDescent="0.25">
      <c r="A162" s="248">
        <f>'3 - Établissement'!$E$9</f>
        <v>0</v>
      </c>
      <c r="C162" s="255"/>
      <c r="AT162" s="250">
        <f t="shared" si="46"/>
        <v>0</v>
      </c>
      <c r="BL162" s="365" t="s">
        <v>461</v>
      </c>
      <c r="BM162" s="249" t="s">
        <v>104</v>
      </c>
      <c r="BN162" s="260" t="s">
        <v>5</v>
      </c>
      <c r="BO162" s="260" t="str">
        <f t="shared" si="71"/>
        <v>à exclure, nom pas renseigné</v>
      </c>
      <c r="BP162" s="259" t="str">
        <f t="shared" si="48"/>
        <v>obligatoire</v>
      </c>
      <c r="BQ162" s="259">
        <f t="shared" ref="BQ162:BU162" si="78">BQ127</f>
        <v>0</v>
      </c>
      <c r="BR162" s="259">
        <f t="shared" si="78"/>
        <v>0</v>
      </c>
      <c r="BS162" s="259" t="str">
        <f t="shared" si="78"/>
        <v>75*</v>
      </c>
      <c r="BT162" s="259" t="str">
        <f t="shared" si="78"/>
        <v>HAS - Evaluation de la prise en charge médicamenteuse selon le référentiel de certification</v>
      </c>
      <c r="BU162" s="259" t="str">
        <f t="shared" si="78"/>
        <v>L'administration est tracée dans le dossier informatisé du patient</v>
      </c>
      <c r="BV162" s="361">
        <f>'6 - Services_Unités de soins'!L54</f>
        <v>0</v>
      </c>
      <c r="BW162" s="248">
        <f>'6 - Services_Unités de soins'!R54</f>
        <v>0</v>
      </c>
    </row>
    <row r="163" spans="1:75" ht="13.5" customHeight="1" x14ac:dyDescent="0.25">
      <c r="A163" s="248">
        <f>'3 - Établissement'!$E$9</f>
        <v>0</v>
      </c>
      <c r="C163" s="255"/>
      <c r="AT163" s="250">
        <f t="shared" si="46"/>
        <v>0</v>
      </c>
      <c r="BL163" s="365" t="s">
        <v>461</v>
      </c>
      <c r="BM163" s="249" t="s">
        <v>104</v>
      </c>
      <c r="BN163" s="260" t="s">
        <v>5</v>
      </c>
      <c r="BO163" s="260" t="str">
        <f t="shared" si="71"/>
        <v>à exclure, nom pas renseigné</v>
      </c>
      <c r="BP163" s="259" t="str">
        <f t="shared" si="48"/>
        <v>non-obligatoire</v>
      </c>
      <c r="BQ163" s="259">
        <f t="shared" ref="BQ163:BU163" si="79">BQ128</f>
        <v>0</v>
      </c>
      <c r="BR163" s="259">
        <f t="shared" si="79"/>
        <v>0</v>
      </c>
      <c r="BS163" s="259">
        <f t="shared" si="79"/>
        <v>76</v>
      </c>
      <c r="BT163" s="259">
        <f t="shared" si="79"/>
        <v>0</v>
      </c>
      <c r="BU163" s="259" t="str">
        <f t="shared" si="79"/>
        <v>Au cours de l'administration, les bouteilles de gaz à usage médical sont stockées auprès des patients, en position verticale et arrimées par tout moyen approprié (chaînes, crochets, porte-lit, chariot de transport…) afin de les protéger des risques de chute et de choc</v>
      </c>
      <c r="BV163" s="361">
        <f>'6 - Services_Unités de soins'!L55</f>
        <v>0</v>
      </c>
      <c r="BW163" s="248">
        <f>'6 - Services_Unités de soins'!R55</f>
        <v>0</v>
      </c>
    </row>
    <row r="164" spans="1:75" ht="13.5" customHeight="1" x14ac:dyDescent="0.25">
      <c r="A164" s="248">
        <f>'3 - Établissement'!$E$9</f>
        <v>0</v>
      </c>
      <c r="C164" s="255"/>
      <c r="AT164" s="250">
        <f t="shared" si="46"/>
        <v>0</v>
      </c>
      <c r="BL164" s="365" t="s">
        <v>461</v>
      </c>
      <c r="BM164" s="249" t="s">
        <v>104</v>
      </c>
      <c r="BN164" s="260" t="s">
        <v>5</v>
      </c>
      <c r="BO164" s="260" t="str">
        <f t="shared" si="71"/>
        <v>à exclure, nom pas renseigné</v>
      </c>
      <c r="BP164" s="259" t="str">
        <f t="shared" si="48"/>
        <v>non-obligatoire</v>
      </c>
      <c r="BQ164" s="259">
        <f t="shared" ref="BQ164:BU164" si="80">BQ129</f>
        <v>0</v>
      </c>
      <c r="BR164" s="259">
        <f t="shared" si="80"/>
        <v>0</v>
      </c>
      <c r="BS164" s="259">
        <f t="shared" si="80"/>
        <v>77</v>
      </c>
      <c r="BT164" s="259" t="str">
        <f t="shared" si="80"/>
        <v>ANSM - Risques et précautions d'emploi liés à l'utilisation des gaz à usage médical</v>
      </c>
      <c r="BU164" s="259" t="str">
        <f t="shared" si="80"/>
        <v>A la suite de l'administration, lorsque la bouteille est vide, celle-ci est transportée à l'aide de moyen approprié, robinet fermé et stockée dans le local dédié, dans la zone dédiée aux bouteilles vides et arrimée</v>
      </c>
      <c r="BV164" s="361">
        <f>'6 - Services_Unités de soins'!L56</f>
        <v>0</v>
      </c>
      <c r="BW164" s="248">
        <f>'6 - Services_Unités de soins'!R56</f>
        <v>0</v>
      </c>
    </row>
    <row r="165" spans="1:75" ht="13.5" customHeight="1" x14ac:dyDescent="0.25">
      <c r="A165" s="248">
        <f>'3 - Établissement'!$E$9</f>
        <v>0</v>
      </c>
      <c r="C165" s="255"/>
      <c r="AT165" s="250">
        <f t="shared" si="46"/>
        <v>0</v>
      </c>
      <c r="BL165" s="365" t="s">
        <v>461</v>
      </c>
      <c r="BM165" s="249" t="s">
        <v>104</v>
      </c>
      <c r="BN165" s="260" t="s">
        <v>5</v>
      </c>
      <c r="BO165" s="260" t="str">
        <f t="shared" si="71"/>
        <v>à exclure, nom pas renseigné</v>
      </c>
      <c r="BP165" s="259" t="str">
        <f t="shared" si="48"/>
        <v>obligatoire</v>
      </c>
      <c r="BQ165" s="259">
        <f t="shared" ref="BQ165:BU165" si="81">BQ130</f>
        <v>0</v>
      </c>
      <c r="BR165" s="259">
        <f t="shared" si="81"/>
        <v>0</v>
      </c>
      <c r="BS165" s="259" t="str">
        <f t="shared" si="81"/>
        <v>78*</v>
      </c>
      <c r="BT165" s="259" t="str">
        <f t="shared" si="81"/>
        <v>Arrêté du 22 octobre 1982</v>
      </c>
      <c r="BU165" s="259" t="str">
        <f t="shared" si="81"/>
        <v>Les prises murales des gaz à usage médical sont clairement identifiées avec le nom du gaz correspondant de manière à éviter tout risque de confusion</v>
      </c>
      <c r="BV165" s="361">
        <f>'6 - Services_Unités de soins'!L57</f>
        <v>0</v>
      </c>
      <c r="BW165" s="248">
        <f>'6 - Services_Unités de soins'!R57</f>
        <v>0</v>
      </c>
    </row>
    <row r="166" spans="1:75" ht="13.5" customHeight="1" x14ac:dyDescent="0.25">
      <c r="A166" s="248">
        <f>'3 - Établissement'!$E$9</f>
        <v>0</v>
      </c>
      <c r="C166" s="255"/>
      <c r="AT166" s="250">
        <f t="shared" si="46"/>
        <v>0</v>
      </c>
      <c r="BL166" s="365" t="s">
        <v>461</v>
      </c>
      <c r="BM166" s="249" t="s">
        <v>104</v>
      </c>
      <c r="BN166" s="260" t="s">
        <v>5</v>
      </c>
      <c r="BO166" s="260" t="str">
        <f t="shared" si="71"/>
        <v>à exclure, nom pas renseigné</v>
      </c>
      <c r="BP166" s="259" t="str">
        <f t="shared" si="48"/>
        <v>non-obligatoire</v>
      </c>
      <c r="BQ166" s="259">
        <f t="shared" ref="BQ166:BU166" si="82">BQ131</f>
        <v>0</v>
      </c>
      <c r="BR166" s="259">
        <f t="shared" si="82"/>
        <v>0</v>
      </c>
      <c r="BS166" s="259">
        <f t="shared" si="82"/>
        <v>79</v>
      </c>
      <c r="BT166" s="259" t="str">
        <f t="shared" si="82"/>
        <v>ANSM - Confusion air/oxygène</v>
      </c>
      <c r="BU166" s="259" t="str">
        <f t="shared" si="82"/>
        <v>Les débitmètres de l'air à usage médical sont branchés uniquement sur prescription médicale et retirés après chaque utilisation</v>
      </c>
      <c r="BV166" s="361">
        <f>'6 - Services_Unités de soins'!L58</f>
        <v>0</v>
      </c>
      <c r="BW166" s="248">
        <f>'6 - Services_Unités de soins'!R58</f>
        <v>0</v>
      </c>
    </row>
    <row r="167" spans="1:75" ht="13.5" customHeight="1" x14ac:dyDescent="0.25">
      <c r="A167" s="248">
        <f>'3 - Établissement'!$E$9</f>
        <v>0</v>
      </c>
      <c r="C167" s="255"/>
      <c r="AT167" s="250">
        <f t="shared" si="46"/>
        <v>0</v>
      </c>
      <c r="BL167" s="365" t="s">
        <v>461</v>
      </c>
      <c r="BM167" s="249" t="s">
        <v>121</v>
      </c>
      <c r="BN167" s="260"/>
      <c r="BO167" s="260"/>
      <c r="BP167" s="259" t="str">
        <f t="shared" si="48"/>
        <v>non-obligatoire</v>
      </c>
      <c r="BQ167" s="259" t="str">
        <f t="shared" ref="BQ167" si="83">BQ132</f>
        <v>Chapitre 5. Stockage des gaz médicaux en services utilisateurs</v>
      </c>
      <c r="BR167" s="259"/>
      <c r="BS167" s="259"/>
      <c r="BT167" s="259"/>
      <c r="BU167" s="259"/>
    </row>
    <row r="168" spans="1:75" ht="13.5" customHeight="1" x14ac:dyDescent="0.25">
      <c r="A168" s="248">
        <f>'3 - Établissement'!$E$9</f>
        <v>0</v>
      </c>
      <c r="C168" s="255"/>
      <c r="AT168" s="250">
        <f t="shared" si="46"/>
        <v>0</v>
      </c>
      <c r="BL168" s="365" t="s">
        <v>461</v>
      </c>
      <c r="BM168" s="249" t="s">
        <v>121</v>
      </c>
      <c r="BN168" s="260"/>
      <c r="BO168" s="260"/>
      <c r="BP168" s="259" t="str">
        <f t="shared" si="48"/>
        <v>non-obligatoire</v>
      </c>
      <c r="BQ168" s="259" t="str">
        <f t="shared" ref="BQ168" si="84">BQ133</f>
        <v>Thématique : stockage</v>
      </c>
      <c r="BR168" s="259"/>
      <c r="BS168" s="259"/>
      <c r="BT168" s="259"/>
      <c r="BU168" s="259"/>
    </row>
    <row r="169" spans="1:75" ht="13.5" customHeight="1" x14ac:dyDescent="0.25">
      <c r="A169" s="248">
        <f>'3 - Établissement'!$E$9</f>
        <v>0</v>
      </c>
      <c r="C169" s="255"/>
      <c r="AT169" s="250">
        <f t="shared" si="46"/>
        <v>0</v>
      </c>
      <c r="BL169" s="365" t="s">
        <v>461</v>
      </c>
      <c r="BM169" s="249" t="s">
        <v>121</v>
      </c>
      <c r="BN169" s="260" t="s">
        <v>3</v>
      </c>
      <c r="BO169" s="260" t="str">
        <f t="shared" ref="BO169:BO183" si="85">_xlfn.XLOOKUP(BM169,$O$4:$O$8,$Q$4:$Q$8)</f>
        <v>à exclure, nom pas renseigné</v>
      </c>
      <c r="BP169" s="259" t="str">
        <f t="shared" si="48"/>
        <v>obligatoire</v>
      </c>
      <c r="BQ169" s="259" t="str">
        <f t="shared" ref="BQ169:BU169" si="86">BQ134</f>
        <v>Stockage des gaz médicaux en services utilisateurs</v>
      </c>
      <c r="BR169" s="259" t="str">
        <f t="shared" si="86"/>
        <v>Stockage</v>
      </c>
      <c r="BS169" s="259" t="str">
        <f t="shared" si="86"/>
        <v>50*</v>
      </c>
      <c r="BT169" s="259" t="str">
        <f t="shared" si="86"/>
        <v>Arrêté du 25 juin 1980</v>
      </c>
      <c r="BU169" s="259" t="str">
        <f t="shared" si="86"/>
        <v>Les bouteilles de gaz à usage médical sont transportées dans les services utilisateurs et auprès des patients à l'aide de moyen approprié (chariots), en position verticale</v>
      </c>
      <c r="BV169" s="361">
        <f>'6 - Services_Unités de soins'!M26</f>
        <v>0</v>
      </c>
      <c r="BW169" s="248">
        <f>'6 - Services_Unités de soins'!T26</f>
        <v>0</v>
      </c>
    </row>
    <row r="170" spans="1:75" ht="13.5" customHeight="1" x14ac:dyDescent="0.25">
      <c r="A170" s="248">
        <f>'3 - Établissement'!$E$9</f>
        <v>0</v>
      </c>
      <c r="C170" s="255"/>
      <c r="AT170" s="250">
        <f t="shared" si="46"/>
        <v>0</v>
      </c>
      <c r="BL170" s="365" t="s">
        <v>461</v>
      </c>
      <c r="BM170" s="249" t="s">
        <v>121</v>
      </c>
      <c r="BN170" s="260" t="s">
        <v>3</v>
      </c>
      <c r="BO170" s="260" t="str">
        <f t="shared" si="85"/>
        <v>à exclure, nom pas renseigné</v>
      </c>
      <c r="BP170" s="259" t="str">
        <f t="shared" si="48"/>
        <v>non-obligatoire</v>
      </c>
      <c r="BQ170" s="259">
        <f t="shared" ref="BQ170:BU170" si="87">BQ135</f>
        <v>0</v>
      </c>
      <c r="BR170" s="259">
        <f t="shared" si="87"/>
        <v>0</v>
      </c>
      <c r="BS170" s="259">
        <f t="shared" si="87"/>
        <v>51</v>
      </c>
      <c r="BT170" s="259">
        <f t="shared" si="87"/>
        <v>0</v>
      </c>
      <c r="BU170" s="259" t="str">
        <f t="shared" si="87"/>
        <v>Les bouteilles de gaz à usage médical sont transportées dans les services utilisateurs et auprès des patients, dans le cadre d'une prescription médicale, par des personnes formées aux gaz médicaux (transport, manipulation, administration…), selon l'étape d'intervention et l'action qu'ils réalisent (médecin, pharmacien, IDE...)</v>
      </c>
      <c r="BV170" s="361">
        <f>'6 - Services_Unités de soins'!M27</f>
        <v>0</v>
      </c>
      <c r="BW170" s="248">
        <f>'6 - Services_Unités de soins'!T27</f>
        <v>0</v>
      </c>
    </row>
    <row r="171" spans="1:75" ht="13.5" customHeight="1" x14ac:dyDescent="0.25">
      <c r="A171" s="248">
        <f>'3 - Établissement'!$E$9</f>
        <v>0</v>
      </c>
      <c r="C171" s="255"/>
      <c r="AT171" s="250">
        <f t="shared" si="46"/>
        <v>0</v>
      </c>
      <c r="BL171" s="365" t="s">
        <v>461</v>
      </c>
      <c r="BM171" s="249" t="s">
        <v>121</v>
      </c>
      <c r="BN171" s="260" t="s">
        <v>3</v>
      </c>
      <c r="BO171" s="260" t="str">
        <f t="shared" si="85"/>
        <v>à exclure, nom pas renseigné</v>
      </c>
      <c r="BP171" s="259" t="str">
        <f t="shared" si="48"/>
        <v>non-obligatoire</v>
      </c>
      <c r="BQ171" s="259">
        <f t="shared" ref="BQ171:BU171" si="88">BQ136</f>
        <v>0</v>
      </c>
      <c r="BR171" s="259">
        <f t="shared" si="88"/>
        <v>0</v>
      </c>
      <c r="BS171" s="259">
        <f t="shared" si="88"/>
        <v>52</v>
      </c>
      <c r="BT171" s="259" t="str">
        <f t="shared" si="88"/>
        <v>ANSM - Risques et précautions d'emploi liés à l'utilisation des gaz à usage médical</v>
      </c>
      <c r="BU171" s="259" t="str">
        <f t="shared" si="88"/>
        <v>A la réception, les équipes vérifient systématiquement la nature du gaz par lecture de l'étiquette, l'intégrité de la bouteille (absence de fuites, de choc, présence du système d'inviolabilité) et la pression pour les bouteilles à manodétendeur intégré</v>
      </c>
      <c r="BV171" s="361">
        <f>'6 - Services_Unités de soins'!M28</f>
        <v>0</v>
      </c>
      <c r="BW171" s="248">
        <f>'6 - Services_Unités de soins'!T28</f>
        <v>0</v>
      </c>
    </row>
    <row r="172" spans="1:75" ht="13.5" customHeight="1" x14ac:dyDescent="0.25">
      <c r="A172" s="248">
        <f>'3 - Établissement'!$E$9</f>
        <v>0</v>
      </c>
      <c r="C172" s="255"/>
      <c r="AT172" s="250">
        <f t="shared" si="46"/>
        <v>0</v>
      </c>
      <c r="BL172" s="365" t="s">
        <v>461</v>
      </c>
      <c r="BM172" s="249" t="s">
        <v>121</v>
      </c>
      <c r="BN172" s="260" t="s">
        <v>3</v>
      </c>
      <c r="BO172" s="260" t="str">
        <f t="shared" si="85"/>
        <v>à exclure, nom pas renseigné</v>
      </c>
      <c r="BP172" s="259" t="str">
        <f t="shared" si="48"/>
        <v>non-obligatoire</v>
      </c>
      <c r="BQ172" s="259">
        <f t="shared" ref="BQ172:BU172" si="89">BQ137</f>
        <v>0</v>
      </c>
      <c r="BR172" s="259">
        <f t="shared" si="89"/>
        <v>0</v>
      </c>
      <c r="BS172" s="259">
        <f t="shared" si="89"/>
        <v>53</v>
      </c>
      <c r="BT172" s="259" t="str">
        <f t="shared" si="89"/>
        <v>ANSM - Risques et précautions d'emploi liés à l'utilisation des gaz à usage médical</v>
      </c>
      <c r="BU172" s="259" t="str">
        <f t="shared" si="89"/>
        <v>En cas de microfuite suspectée ou pour tout dysfonctionnement ou non-conformité, la bouteille est retournée à la PUI ou au personnel responsable de l'atelier des fluides médicaux, pour demande d'expertise auprès du fournisseur des bouteilles</v>
      </c>
      <c r="BV172" s="361">
        <f>'6 - Services_Unités de soins'!M29</f>
        <v>0</v>
      </c>
      <c r="BW172" s="248">
        <f>'6 - Services_Unités de soins'!T29</f>
        <v>0</v>
      </c>
    </row>
    <row r="173" spans="1:75" ht="13.5" customHeight="1" x14ac:dyDescent="0.25">
      <c r="A173" s="248">
        <f>'3 - Établissement'!$E$9</f>
        <v>0</v>
      </c>
      <c r="C173" s="255"/>
      <c r="AT173" s="250">
        <f t="shared" si="46"/>
        <v>0</v>
      </c>
      <c r="BL173" s="365" t="s">
        <v>461</v>
      </c>
      <c r="BM173" s="249" t="s">
        <v>121</v>
      </c>
      <c r="BN173" s="260" t="s">
        <v>3</v>
      </c>
      <c r="BO173" s="260" t="str">
        <f t="shared" si="85"/>
        <v>à exclure, nom pas renseigné</v>
      </c>
      <c r="BP173" s="259" t="str">
        <f t="shared" si="48"/>
        <v>obligatoire</v>
      </c>
      <c r="BQ173" s="259">
        <f t="shared" ref="BQ173:BU173" si="90">BQ138</f>
        <v>0</v>
      </c>
      <c r="BR173" s="259">
        <f t="shared" si="90"/>
        <v>0</v>
      </c>
      <c r="BS173" s="259" t="str">
        <f t="shared" si="90"/>
        <v>54*</v>
      </c>
      <c r="BT173" s="259" t="str">
        <f t="shared" si="90"/>
        <v>Arrêté du 25 juin 1980</v>
      </c>
      <c r="BU173" s="259" t="str">
        <f t="shared" si="90"/>
        <v>Dans les services utilisateurs, les gaz à usage médical sont stockés dans une/des pièces sécurisées, à accès interdit au public</v>
      </c>
      <c r="BV173" s="361">
        <f>'6 - Services_Unités de soins'!M30</f>
        <v>0</v>
      </c>
      <c r="BW173" s="248">
        <f>'6 - Services_Unités de soins'!T30</f>
        <v>0</v>
      </c>
    </row>
    <row r="174" spans="1:75" ht="13.5" customHeight="1" x14ac:dyDescent="0.25">
      <c r="A174" s="248">
        <f>'3 - Établissement'!$E$9</f>
        <v>0</v>
      </c>
      <c r="C174" s="255"/>
      <c r="O174" s="249"/>
      <c r="P174" s="249"/>
      <c r="Q174" s="249"/>
      <c r="AT174" s="250">
        <f t="shared" si="46"/>
        <v>0</v>
      </c>
      <c r="AU174" s="249"/>
      <c r="AV174" s="249"/>
      <c r="AW174" s="249"/>
      <c r="AX174" s="249"/>
      <c r="AY174" s="249"/>
      <c r="AZ174" s="249"/>
      <c r="BA174" s="249"/>
      <c r="BB174" s="249"/>
      <c r="BC174" s="249"/>
      <c r="BD174" s="249"/>
      <c r="BE174" s="249"/>
      <c r="BF174" s="249"/>
      <c r="BG174" s="249"/>
      <c r="BH174" s="249"/>
      <c r="BI174" s="249"/>
      <c r="BJ174" s="249"/>
      <c r="BK174" s="249"/>
      <c r="BL174" s="365" t="s">
        <v>461</v>
      </c>
      <c r="BM174" s="249" t="s">
        <v>121</v>
      </c>
      <c r="BN174" s="260" t="s">
        <v>3</v>
      </c>
      <c r="BO174" s="260" t="str">
        <f t="shared" si="85"/>
        <v>à exclure, nom pas renseigné</v>
      </c>
      <c r="BP174" s="259" t="str">
        <f t="shared" si="48"/>
        <v>obligatoire</v>
      </c>
      <c r="BQ174" s="259">
        <f t="shared" ref="BQ174:BU174" si="91">BQ139</f>
        <v>0</v>
      </c>
      <c r="BR174" s="259">
        <f t="shared" si="91"/>
        <v>0</v>
      </c>
      <c r="BS174" s="259" t="str">
        <f t="shared" si="91"/>
        <v>55*</v>
      </c>
      <c r="BT174" s="259" t="str">
        <f t="shared" si="91"/>
        <v>Arrêté du 25 juin 1980</v>
      </c>
      <c r="BU174" s="259" t="str">
        <f t="shared" si="91"/>
        <v>La/les pièces de stockage des gaz à usage médical sont clairement identifiées, sécurisées, propres, ventilées (ventilation haute et basse sur la porte), à l'abri des intempéries et ne contiennent pas de sources de chaleur</v>
      </c>
      <c r="BV174" s="361">
        <f>'6 - Services_Unités de soins'!M31</f>
        <v>0</v>
      </c>
      <c r="BW174" s="248">
        <f>'6 - Services_Unités de soins'!T31</f>
        <v>0</v>
      </c>
    </row>
    <row r="175" spans="1:75" ht="13.5" customHeight="1" x14ac:dyDescent="0.25">
      <c r="A175" s="248">
        <f>'3 - Établissement'!$E$9</f>
        <v>0</v>
      </c>
      <c r="C175" s="255"/>
      <c r="O175" s="249"/>
      <c r="P175" s="249"/>
      <c r="Q175" s="249"/>
      <c r="AT175" s="250">
        <f t="shared" si="46"/>
        <v>0</v>
      </c>
      <c r="AU175" s="249"/>
      <c r="AV175" s="249"/>
      <c r="AW175" s="249"/>
      <c r="AX175" s="249"/>
      <c r="AY175" s="249"/>
      <c r="AZ175" s="249"/>
      <c r="BA175" s="249"/>
      <c r="BB175" s="249"/>
      <c r="BC175" s="249"/>
      <c r="BD175" s="249"/>
      <c r="BE175" s="249"/>
      <c r="BF175" s="249"/>
      <c r="BG175" s="249"/>
      <c r="BH175" s="249"/>
      <c r="BI175" s="249"/>
      <c r="BJ175" s="249"/>
      <c r="BK175" s="249"/>
      <c r="BL175" s="365" t="s">
        <v>461</v>
      </c>
      <c r="BM175" s="249" t="s">
        <v>121</v>
      </c>
      <c r="BN175" s="260" t="s">
        <v>3</v>
      </c>
      <c r="BO175" s="260" t="str">
        <f t="shared" si="85"/>
        <v>à exclure, nom pas renseigné</v>
      </c>
      <c r="BP175" s="259" t="str">
        <f t="shared" si="48"/>
        <v>non-obligatoire</v>
      </c>
      <c r="BQ175" s="259">
        <f t="shared" ref="BQ175:BU175" si="92">BQ140</f>
        <v>0</v>
      </c>
      <c r="BR175" s="259">
        <f t="shared" si="92"/>
        <v>0</v>
      </c>
      <c r="BS175" s="259">
        <f t="shared" si="92"/>
        <v>56</v>
      </c>
      <c r="BT175" s="259" t="str">
        <f t="shared" si="92"/>
        <v>ANSM - Risques et précautions d'emploi liés à l'utilisation des gaz à usage médical</v>
      </c>
      <c r="BU175" s="259" t="str">
        <f t="shared" si="92"/>
        <v>Un panneau interdiction de fumer et les mesures de sécurité sont affichées dans les salles de stockage ou à proximité et facilement visibles</v>
      </c>
      <c r="BV175" s="361">
        <f>'6 - Services_Unités de soins'!M32</f>
        <v>0</v>
      </c>
      <c r="BW175" s="248">
        <f>'6 - Services_Unités de soins'!T32</f>
        <v>0</v>
      </c>
    </row>
    <row r="176" spans="1:75" ht="13.5" customHeight="1" x14ac:dyDescent="0.25">
      <c r="A176" s="248">
        <f>'3 - Établissement'!$E$9</f>
        <v>0</v>
      </c>
      <c r="C176" s="255"/>
      <c r="O176" s="249"/>
      <c r="P176" s="249"/>
      <c r="Q176" s="249"/>
      <c r="AT176" s="250">
        <f t="shared" si="46"/>
        <v>0</v>
      </c>
      <c r="AU176" s="249"/>
      <c r="AV176" s="249"/>
      <c r="AW176" s="249"/>
      <c r="AX176" s="249"/>
      <c r="AY176" s="249"/>
      <c r="AZ176" s="249"/>
      <c r="BA176" s="249"/>
      <c r="BB176" s="249"/>
      <c r="BC176" s="249"/>
      <c r="BD176" s="249"/>
      <c r="BE176" s="249"/>
      <c r="BF176" s="249"/>
      <c r="BG176" s="249"/>
      <c r="BH176" s="249"/>
      <c r="BI176" s="249"/>
      <c r="BJ176" s="249"/>
      <c r="BK176" s="249"/>
      <c r="BL176" s="365" t="s">
        <v>461</v>
      </c>
      <c r="BM176" s="249" t="s">
        <v>121</v>
      </c>
      <c r="BN176" s="260" t="s">
        <v>3</v>
      </c>
      <c r="BO176" s="260" t="str">
        <f t="shared" si="85"/>
        <v>à exclure, nom pas renseigné</v>
      </c>
      <c r="BP176" s="259" t="str">
        <f t="shared" si="48"/>
        <v>non-obligatoire</v>
      </c>
      <c r="BQ176" s="259">
        <f t="shared" ref="BQ176:BU176" si="93">BQ141</f>
        <v>0</v>
      </c>
      <c r="BR176" s="259">
        <f t="shared" si="93"/>
        <v>0</v>
      </c>
      <c r="BS176" s="259">
        <f t="shared" si="93"/>
        <v>57</v>
      </c>
      <c r="BT176" s="259">
        <f t="shared" si="93"/>
        <v>0</v>
      </c>
      <c r="BU176" s="259" t="str">
        <f t="shared" si="93"/>
        <v>En l'absence de local ou zone de stockage dédié aux gaz à usage médical dans le service, les bouteilles sont transportées de manière sécurisée (à l'aide de chariots, par du personnel formé) entre les différents services et suivent systématiquement un patient</v>
      </c>
      <c r="BV176" s="361">
        <f>'6 - Services_Unités de soins'!M33</f>
        <v>0</v>
      </c>
      <c r="BW176" s="248">
        <f>'6 - Services_Unités de soins'!T33</f>
        <v>0</v>
      </c>
    </row>
    <row r="177" spans="1:75" ht="13.5" customHeight="1" x14ac:dyDescent="0.25">
      <c r="A177" s="248">
        <f>'3 - Établissement'!$E$9</f>
        <v>0</v>
      </c>
      <c r="C177" s="255"/>
      <c r="O177" s="249"/>
      <c r="P177" s="249"/>
      <c r="Q177" s="249"/>
      <c r="AT177" s="250">
        <f t="shared" si="46"/>
        <v>0</v>
      </c>
      <c r="AU177" s="249"/>
      <c r="AV177" s="249"/>
      <c r="AW177" s="249"/>
      <c r="AX177" s="249"/>
      <c r="AY177" s="249"/>
      <c r="AZ177" s="249"/>
      <c r="BA177" s="249"/>
      <c r="BB177" s="249"/>
      <c r="BC177" s="249"/>
      <c r="BD177" s="249"/>
      <c r="BE177" s="249"/>
      <c r="BF177" s="249"/>
      <c r="BG177" s="249"/>
      <c r="BH177" s="249"/>
      <c r="BI177" s="249"/>
      <c r="BJ177" s="249"/>
      <c r="BK177" s="249"/>
      <c r="BL177" s="365" t="s">
        <v>461</v>
      </c>
      <c r="BM177" s="249" t="s">
        <v>121</v>
      </c>
      <c r="BN177" s="260" t="s">
        <v>3</v>
      </c>
      <c r="BO177" s="260" t="str">
        <f t="shared" si="85"/>
        <v>à exclure, nom pas renseigné</v>
      </c>
      <c r="BP177" s="259" t="str">
        <f t="shared" si="48"/>
        <v>non-obligatoire</v>
      </c>
      <c r="BQ177" s="259">
        <f t="shared" ref="BQ177:BU177" si="94">BQ142</f>
        <v>0</v>
      </c>
      <c r="BR177" s="259">
        <f t="shared" si="94"/>
        <v>0</v>
      </c>
      <c r="BS177" s="259">
        <f t="shared" si="94"/>
        <v>58</v>
      </c>
      <c r="BT177" s="259">
        <f t="shared" si="94"/>
        <v>0</v>
      </c>
      <c r="BU177" s="259" t="str">
        <f t="shared" si="94"/>
        <v>En l'absence de local ou zone de stockage dédié aux gaz à usage médical dans le service, les bouteilles proviennent directement de la PUI et retournent à la PUI sans stockage hors patient et hors zone dédiée et sécurisée</v>
      </c>
      <c r="BV177" s="361">
        <f>'6 - Services_Unités de soins'!M34</f>
        <v>0</v>
      </c>
      <c r="BW177" s="248">
        <f>'6 - Services_Unités de soins'!T34</f>
        <v>0</v>
      </c>
    </row>
    <row r="178" spans="1:75" ht="13.5" customHeight="1" x14ac:dyDescent="0.25">
      <c r="A178" s="248">
        <f>'3 - Établissement'!$E$9</f>
        <v>0</v>
      </c>
      <c r="C178" s="255"/>
      <c r="O178" s="249"/>
      <c r="P178" s="249"/>
      <c r="Q178" s="249"/>
      <c r="AT178" s="250">
        <f t="shared" si="46"/>
        <v>0</v>
      </c>
      <c r="AU178" s="249"/>
      <c r="AV178" s="249"/>
      <c r="AW178" s="249"/>
      <c r="AX178" s="249"/>
      <c r="AY178" s="249"/>
      <c r="AZ178" s="249"/>
      <c r="BA178" s="249"/>
      <c r="BB178" s="249"/>
      <c r="BC178" s="249"/>
      <c r="BD178" s="249"/>
      <c r="BE178" s="249"/>
      <c r="BF178" s="249"/>
      <c r="BG178" s="249"/>
      <c r="BH178" s="249"/>
      <c r="BI178" s="249"/>
      <c r="BJ178" s="249"/>
      <c r="BK178" s="249"/>
      <c r="BL178" s="365" t="s">
        <v>461</v>
      </c>
      <c r="BM178" s="249" t="s">
        <v>121</v>
      </c>
      <c r="BN178" s="260" t="s">
        <v>3</v>
      </c>
      <c r="BO178" s="260" t="str">
        <f t="shared" si="85"/>
        <v>à exclure, nom pas renseigné</v>
      </c>
      <c r="BP178" s="259" t="str">
        <f t="shared" si="48"/>
        <v>non-obligatoire</v>
      </c>
      <c r="BQ178" s="259">
        <f t="shared" ref="BQ178:BU178" si="95">BQ143</f>
        <v>0</v>
      </c>
      <c r="BR178" s="259">
        <f t="shared" si="95"/>
        <v>0</v>
      </c>
      <c r="BS178" s="259">
        <f t="shared" si="95"/>
        <v>59</v>
      </c>
      <c r="BT178" s="259" t="str">
        <f t="shared" si="95"/>
        <v>ANSM - Risques et précautions d'emploi liés à l'utilisation des gaz à usage médical</v>
      </c>
      <c r="BU178" s="259" t="str">
        <f t="shared" si="95"/>
        <v>Les zones de stockage de chaque bouteille de gaz à usage médical (oxygène, MEOPA…) sont clairement identifiées, les bouteilles vides sont séparées des bouteilles pleines</v>
      </c>
      <c r="BV178" s="361">
        <f>'6 - Services_Unités de soins'!M35</f>
        <v>0</v>
      </c>
      <c r="BW178" s="248">
        <f>'6 - Services_Unités de soins'!T35</f>
        <v>0</v>
      </c>
    </row>
    <row r="179" spans="1:75" ht="13.5" customHeight="1" x14ac:dyDescent="0.25">
      <c r="A179" s="248">
        <f>'3 - Établissement'!$E$9</f>
        <v>0</v>
      </c>
      <c r="C179" s="255"/>
      <c r="O179" s="249"/>
      <c r="P179" s="249"/>
      <c r="Q179" s="249"/>
      <c r="AT179" s="250">
        <f t="shared" si="46"/>
        <v>0</v>
      </c>
      <c r="AU179" s="249"/>
      <c r="AV179" s="249"/>
      <c r="AW179" s="249"/>
      <c r="AX179" s="249"/>
      <c r="AY179" s="249"/>
      <c r="AZ179" s="249"/>
      <c r="BA179" s="249"/>
      <c r="BB179" s="249"/>
      <c r="BC179" s="249"/>
      <c r="BD179" s="249"/>
      <c r="BE179" s="249"/>
      <c r="BF179" s="249"/>
      <c r="BG179" s="249"/>
      <c r="BH179" s="249"/>
      <c r="BI179" s="249"/>
      <c r="BJ179" s="249"/>
      <c r="BK179" s="249"/>
      <c r="BL179" s="365" t="s">
        <v>461</v>
      </c>
      <c r="BM179" s="249" t="s">
        <v>121</v>
      </c>
      <c r="BN179" s="260" t="s">
        <v>3</v>
      </c>
      <c r="BO179" s="260" t="str">
        <f t="shared" si="85"/>
        <v>à exclure, nom pas renseigné</v>
      </c>
      <c r="BP179" s="259" t="str">
        <f t="shared" si="48"/>
        <v>obligatoire</v>
      </c>
      <c r="BQ179" s="259">
        <f t="shared" ref="BQ179:BU179" si="96">BQ144</f>
        <v>0</v>
      </c>
      <c r="BR179" s="259">
        <f t="shared" si="96"/>
        <v>0</v>
      </c>
      <c r="BS179" s="259" t="str">
        <f t="shared" si="96"/>
        <v>60*</v>
      </c>
      <c r="BT179" s="259" t="str">
        <f t="shared" si="96"/>
        <v>Résumé des caractéristiques du produit</v>
      </c>
      <c r="BU179" s="259" t="str">
        <f t="shared" si="96"/>
        <v>Les bouteilles de gaz à usage médical NE SONT PAS stockées dans le couloir
Conseil de remplissage :
- Les bouteilles sont stockées dans le couloir : répondre NON
- Les bouteilles ne sont pas stockées dans le couloir : répondre OUI</v>
      </c>
      <c r="BV179" s="361">
        <f>'6 - Services_Unités de soins'!M36</f>
        <v>0</v>
      </c>
      <c r="BW179" s="248">
        <f>'6 - Services_Unités de soins'!T36</f>
        <v>0</v>
      </c>
    </row>
    <row r="180" spans="1:75" ht="13.5" customHeight="1" x14ac:dyDescent="0.25">
      <c r="A180" s="248">
        <f>'3 - Établissement'!$E$9</f>
        <v>0</v>
      </c>
      <c r="C180" s="255"/>
      <c r="O180" s="249"/>
      <c r="P180" s="249"/>
      <c r="Q180" s="249"/>
      <c r="AT180" s="250">
        <f t="shared" si="46"/>
        <v>0</v>
      </c>
      <c r="AU180" s="249"/>
      <c r="AV180" s="249"/>
      <c r="AW180" s="249"/>
      <c r="AX180" s="249"/>
      <c r="AY180" s="249"/>
      <c r="AZ180" s="249"/>
      <c r="BA180" s="249"/>
      <c r="BB180" s="249"/>
      <c r="BC180" s="249"/>
      <c r="BD180" s="249"/>
      <c r="BE180" s="249"/>
      <c r="BF180" s="249"/>
      <c r="BG180" s="249"/>
      <c r="BH180" s="249"/>
      <c r="BI180" s="249"/>
      <c r="BJ180" s="249"/>
      <c r="BK180" s="249"/>
      <c r="BL180" s="365" t="s">
        <v>461</v>
      </c>
      <c r="BM180" s="249" t="s">
        <v>121</v>
      </c>
      <c r="BN180" s="260" t="s">
        <v>3</v>
      </c>
      <c r="BO180" s="260" t="str">
        <f t="shared" si="85"/>
        <v>à exclure, nom pas renseigné</v>
      </c>
      <c r="BP180" s="259" t="str">
        <f t="shared" si="48"/>
        <v>obligatoire</v>
      </c>
      <c r="BQ180" s="259">
        <f t="shared" ref="BQ180:BU180" si="97">BQ145</f>
        <v>0</v>
      </c>
      <c r="BR180" s="259">
        <f t="shared" si="97"/>
        <v>0</v>
      </c>
      <c r="BS180" s="259" t="str">
        <f t="shared" si="97"/>
        <v>61*</v>
      </c>
      <c r="BT180" s="259" t="str">
        <f t="shared" si="97"/>
        <v>Résumé des caractéristiques du produit</v>
      </c>
      <c r="BU180" s="259" t="str">
        <f t="shared" si="97"/>
        <v>Les bouteilles de gaz à usage médical NE TIENNENT PAS une porte
Conseil de remplissage :
- Les bouteilles tiennent une porte : répondre NON
- Les bouteilles ne tiennent pas une porte : répondre OUI</v>
      </c>
      <c r="BV180" s="361">
        <f>'6 - Services_Unités de soins'!M37</f>
        <v>0</v>
      </c>
      <c r="BW180" s="248">
        <f>'6 - Services_Unités de soins'!T37</f>
        <v>0</v>
      </c>
    </row>
    <row r="181" spans="1:75" ht="13.5" customHeight="1" x14ac:dyDescent="0.25">
      <c r="A181" s="248">
        <f>'3 - Établissement'!$E$9</f>
        <v>0</v>
      </c>
      <c r="C181" s="255"/>
      <c r="O181" s="249"/>
      <c r="P181" s="249"/>
      <c r="Q181" s="249"/>
      <c r="AT181" s="250">
        <f t="shared" si="46"/>
        <v>0</v>
      </c>
      <c r="AU181" s="249"/>
      <c r="AV181" s="249"/>
      <c r="AW181" s="249"/>
      <c r="AX181" s="249"/>
      <c r="AY181" s="249"/>
      <c r="AZ181" s="249"/>
      <c r="BA181" s="249"/>
      <c r="BB181" s="249"/>
      <c r="BC181" s="249"/>
      <c r="BD181" s="249"/>
      <c r="BE181" s="249"/>
      <c r="BF181" s="249"/>
      <c r="BG181" s="249"/>
      <c r="BH181" s="249"/>
      <c r="BI181" s="249"/>
      <c r="BJ181" s="249"/>
      <c r="BK181" s="249"/>
      <c r="BL181" s="365" t="s">
        <v>461</v>
      </c>
      <c r="BM181" s="249" t="s">
        <v>121</v>
      </c>
      <c r="BN181" s="260" t="s">
        <v>3</v>
      </c>
      <c r="BO181" s="260" t="str">
        <f t="shared" si="85"/>
        <v>à exclure, nom pas renseigné</v>
      </c>
      <c r="BP181" s="259" t="str">
        <f t="shared" si="48"/>
        <v>obligatoire</v>
      </c>
      <c r="BQ181" s="259">
        <f t="shared" ref="BQ181:BU181" si="98">BQ146</f>
        <v>0</v>
      </c>
      <c r="BR181" s="259">
        <f t="shared" si="98"/>
        <v>0</v>
      </c>
      <c r="BS181" s="259" t="str">
        <f t="shared" si="98"/>
        <v>62*</v>
      </c>
      <c r="BT181" s="259" t="str">
        <f t="shared" si="98"/>
        <v>Résumé des caractéristiques du produit</v>
      </c>
      <c r="BU181" s="259" t="str">
        <f t="shared" si="98"/>
        <v>Les bouteilles de gaz à usage médical sont stockées robinet fermé, en position verticale et arrimées par tout moyen approprié (chaînes, crochets…) afin de les protéger des risques de chute et de choc</v>
      </c>
      <c r="BV181" s="361">
        <f>'6 - Services_Unités de soins'!M38</f>
        <v>0</v>
      </c>
      <c r="BW181" s="248">
        <f>'6 - Services_Unités de soins'!T38</f>
        <v>0</v>
      </c>
    </row>
    <row r="182" spans="1:75" ht="13.5" customHeight="1" x14ac:dyDescent="0.25">
      <c r="A182" s="248">
        <f>'3 - Établissement'!$E$9</f>
        <v>0</v>
      </c>
      <c r="C182" s="255"/>
      <c r="O182" s="249"/>
      <c r="P182" s="249"/>
      <c r="Q182" s="249"/>
      <c r="AT182" s="250">
        <f t="shared" si="46"/>
        <v>0</v>
      </c>
      <c r="AU182" s="249"/>
      <c r="AV182" s="249"/>
      <c r="AW182" s="249"/>
      <c r="AX182" s="249"/>
      <c r="AY182" s="249"/>
      <c r="AZ182" s="249"/>
      <c r="BA182" s="249"/>
      <c r="BB182" s="249"/>
      <c r="BC182" s="249"/>
      <c r="BD182" s="249"/>
      <c r="BE182" s="249"/>
      <c r="BF182" s="249"/>
      <c r="BG182" s="249"/>
      <c r="BH182" s="249"/>
      <c r="BI182" s="249"/>
      <c r="BJ182" s="249"/>
      <c r="BK182" s="249"/>
      <c r="BL182" s="365" t="s">
        <v>461</v>
      </c>
      <c r="BM182" s="249" t="s">
        <v>121</v>
      </c>
      <c r="BN182" s="260" t="s">
        <v>3</v>
      </c>
      <c r="BO182" s="260" t="str">
        <f t="shared" si="85"/>
        <v>à exclure, nom pas renseigné</v>
      </c>
      <c r="BP182" s="259" t="str">
        <f t="shared" si="48"/>
        <v>non-obligatoire</v>
      </c>
      <c r="BQ182" s="259">
        <f t="shared" ref="BQ182:BU182" si="99">BQ147</f>
        <v>0</v>
      </c>
      <c r="BR182" s="259">
        <f t="shared" si="99"/>
        <v>0</v>
      </c>
      <c r="BS182" s="259">
        <f t="shared" si="99"/>
        <v>63</v>
      </c>
      <c r="BT182" s="259" t="str">
        <f t="shared" si="99"/>
        <v>ANSM - Risques et précautions d'emploi liés à l'utilisation des gaz à usage médical</v>
      </c>
      <c r="BU182" s="259" t="str">
        <f t="shared" si="99"/>
        <v>Le personnel est formé à l'utilisation des gaz à usage médical, en particulier à l'administration, à périodicité donnée avec une traçabilité assurée
La réponse à cette question est calculée automatiquement pour être identique à la 16 (onglet politique). Vous pouvez compléter d'un commentaire</v>
      </c>
      <c r="BV182" s="361" t="str">
        <f>'6 - Services_Unités de soins'!M39</f>
        <v/>
      </c>
      <c r="BW182" s="248">
        <f>'6 - Services_Unités de soins'!T39</f>
        <v>0</v>
      </c>
    </row>
    <row r="183" spans="1:75" ht="13.5" customHeight="1" x14ac:dyDescent="0.25">
      <c r="A183" s="248">
        <f>'3 - Établissement'!$E$9</f>
        <v>0</v>
      </c>
      <c r="C183" s="255"/>
      <c r="O183" s="249"/>
      <c r="P183" s="249"/>
      <c r="Q183" s="249"/>
      <c r="AT183" s="250">
        <f t="shared" si="46"/>
        <v>0</v>
      </c>
      <c r="AU183" s="249"/>
      <c r="AV183" s="249"/>
      <c r="AW183" s="249"/>
      <c r="AX183" s="249"/>
      <c r="AY183" s="249"/>
      <c r="AZ183" s="249"/>
      <c r="BA183" s="249"/>
      <c r="BB183" s="249"/>
      <c r="BC183" s="249"/>
      <c r="BD183" s="249"/>
      <c r="BE183" s="249"/>
      <c r="BF183" s="249"/>
      <c r="BG183" s="249"/>
      <c r="BH183" s="249"/>
      <c r="BI183" s="249"/>
      <c r="BJ183" s="249"/>
      <c r="BK183" s="249"/>
      <c r="BL183" s="365" t="s">
        <v>461</v>
      </c>
      <c r="BM183" s="249" t="s">
        <v>121</v>
      </c>
      <c r="BN183" s="260" t="s">
        <v>3</v>
      </c>
      <c r="BO183" s="260" t="str">
        <f t="shared" si="85"/>
        <v>à exclure, nom pas renseigné</v>
      </c>
      <c r="BP183" s="259" t="str">
        <f t="shared" si="48"/>
        <v>non-obligatoire</v>
      </c>
      <c r="BQ183" s="259">
        <f t="shared" ref="BQ183:BU183" si="100">BQ148</f>
        <v>0</v>
      </c>
      <c r="BR183" s="259">
        <f t="shared" si="100"/>
        <v>0</v>
      </c>
      <c r="BS183" s="259">
        <f t="shared" si="100"/>
        <v>64</v>
      </c>
      <c r="BT183" s="259">
        <f t="shared" si="100"/>
        <v>0</v>
      </c>
      <c r="BU183" s="259" t="str">
        <f t="shared" si="100"/>
        <v>Les équipes sont informées de la liste des gaz médicaux ayant le statut de médicament (Oxygène, MEOPA, protoxyde d'azote, monoxyde d'azote, xénon)
La réponse à cette question est calculée automatiquement pour être identique à la 18 (onglet politique). Vous pouvez compléter d'un commentaire</v>
      </c>
      <c r="BV183" s="361" t="str">
        <f>'6 - Services_Unités de soins'!M40</f>
        <v/>
      </c>
      <c r="BW183" s="248">
        <f>'6 - Services_Unités de soins'!T40</f>
        <v>0</v>
      </c>
    </row>
    <row r="184" spans="1:75" ht="13.5" customHeight="1" x14ac:dyDescent="0.25">
      <c r="A184" s="248">
        <f>'3 - Établissement'!$E$9</f>
        <v>0</v>
      </c>
      <c r="C184" s="255"/>
      <c r="O184" s="249"/>
      <c r="P184" s="249"/>
      <c r="Q184" s="249"/>
      <c r="AT184" s="250">
        <f t="shared" si="46"/>
        <v>0</v>
      </c>
      <c r="AU184" s="249"/>
      <c r="AV184" s="249"/>
      <c r="AW184" s="249"/>
      <c r="AX184" s="249"/>
      <c r="AY184" s="249"/>
      <c r="AZ184" s="249"/>
      <c r="BA184" s="249"/>
      <c r="BB184" s="249"/>
      <c r="BC184" s="249"/>
      <c r="BD184" s="249"/>
      <c r="BE184" s="249"/>
      <c r="BF184" s="249"/>
      <c r="BG184" s="249"/>
      <c r="BH184" s="249"/>
      <c r="BI184" s="249"/>
      <c r="BJ184" s="249"/>
      <c r="BK184" s="249"/>
      <c r="BL184" s="365" t="s">
        <v>461</v>
      </c>
      <c r="BM184" s="249" t="s">
        <v>121</v>
      </c>
      <c r="BN184" s="260"/>
      <c r="BO184" s="260"/>
      <c r="BP184" s="259" t="str">
        <f t="shared" si="48"/>
        <v>non-obligatoire</v>
      </c>
      <c r="BQ184" s="259">
        <f t="shared" ref="BQ184:BU184" si="101">BQ149</f>
        <v>0</v>
      </c>
      <c r="BR184" s="259" t="str">
        <f t="shared" si="101"/>
        <v>Focus bouteilles d'oxygène</v>
      </c>
      <c r="BS184" s="259">
        <f t="shared" si="101"/>
        <v>0</v>
      </c>
      <c r="BT184" s="259">
        <f t="shared" si="101"/>
        <v>0</v>
      </c>
      <c r="BU184" s="259">
        <f t="shared" si="101"/>
        <v>0</v>
      </c>
      <c r="BV184" s="361">
        <f>'6 - Services_Unités de soins'!M41</f>
        <v>0</v>
      </c>
      <c r="BW184" s="248">
        <f>'6 - Services_Unités de soins'!T41</f>
        <v>0</v>
      </c>
    </row>
    <row r="185" spans="1:75" ht="13.5" customHeight="1" x14ac:dyDescent="0.25">
      <c r="A185" s="248">
        <f>'3 - Établissement'!$E$9</f>
        <v>0</v>
      </c>
      <c r="C185" s="255"/>
      <c r="O185" s="249"/>
      <c r="P185" s="249"/>
      <c r="Q185" s="249"/>
      <c r="AT185" s="250">
        <f t="shared" si="46"/>
        <v>0</v>
      </c>
      <c r="AU185" s="249"/>
      <c r="AV185" s="249"/>
      <c r="AW185" s="249"/>
      <c r="AX185" s="249"/>
      <c r="AY185" s="249"/>
      <c r="AZ185" s="249"/>
      <c r="BA185" s="249"/>
      <c r="BB185" s="249"/>
      <c r="BC185" s="249"/>
      <c r="BD185" s="249"/>
      <c r="BE185" s="249"/>
      <c r="BF185" s="249"/>
      <c r="BG185" s="249"/>
      <c r="BH185" s="249"/>
      <c r="BI185" s="249"/>
      <c r="BJ185" s="249"/>
      <c r="BK185" s="249"/>
      <c r="BL185" s="365" t="s">
        <v>461</v>
      </c>
      <c r="BM185" s="249" t="s">
        <v>121</v>
      </c>
      <c r="BN185" s="260" t="s">
        <v>33</v>
      </c>
      <c r="BO185" s="260" t="str">
        <f>_xlfn.XLOOKUP(BM185,$O$4:$O$8,$Q$4:$Q$8)</f>
        <v>à exclure, nom pas renseigné</v>
      </c>
      <c r="BP185" s="259" t="str">
        <f t="shared" si="48"/>
        <v>non-obligatoire</v>
      </c>
      <c r="BQ185" s="259">
        <f t="shared" ref="BQ185:BU185" si="102">BQ150</f>
        <v>0</v>
      </c>
      <c r="BR185" s="259">
        <f t="shared" si="102"/>
        <v>0</v>
      </c>
      <c r="BS185" s="259">
        <f t="shared" si="102"/>
        <v>65</v>
      </c>
      <c r="BT185" s="259">
        <f t="shared" si="102"/>
        <v>0</v>
      </c>
      <c r="BU185" s="259" t="str">
        <f t="shared" si="102"/>
        <v>Pour les dotations de service, le nombre de bouteilles d'oxygène stockées dans le service est en adéquation avec le nombre nécessaire (pas de manque ou de surstockage avec risque de périmé ou d'encombrement)</v>
      </c>
      <c r="BV185" s="361">
        <f>'6 - Services_Unités de soins'!M42</f>
        <v>0</v>
      </c>
      <c r="BW185" s="248">
        <f>'6 - Services_Unités de soins'!T42</f>
        <v>0</v>
      </c>
    </row>
    <row r="186" spans="1:75" ht="13.5" customHeight="1" x14ac:dyDescent="0.25">
      <c r="A186" s="248">
        <f>'3 - Établissement'!$E$9</f>
        <v>0</v>
      </c>
      <c r="C186" s="255"/>
      <c r="O186" s="249"/>
      <c r="P186" s="249"/>
      <c r="Q186" s="249"/>
      <c r="AT186" s="250">
        <f t="shared" si="46"/>
        <v>0</v>
      </c>
      <c r="AU186" s="249"/>
      <c r="AV186" s="249"/>
      <c r="AW186" s="249"/>
      <c r="AX186" s="249"/>
      <c r="AY186" s="249"/>
      <c r="AZ186" s="249"/>
      <c r="BA186" s="249"/>
      <c r="BB186" s="249"/>
      <c r="BC186" s="249"/>
      <c r="BD186" s="249"/>
      <c r="BE186" s="249"/>
      <c r="BF186" s="249"/>
      <c r="BG186" s="249"/>
      <c r="BH186" s="249"/>
      <c r="BI186" s="249"/>
      <c r="BJ186" s="249"/>
      <c r="BK186" s="249"/>
      <c r="BL186" s="365" t="s">
        <v>461</v>
      </c>
      <c r="BM186" s="249" t="s">
        <v>121</v>
      </c>
      <c r="BN186" s="260" t="s">
        <v>33</v>
      </c>
      <c r="BO186" s="260" t="str">
        <f>_xlfn.XLOOKUP(BM186,$O$4:$O$8,$Q$4:$Q$8)</f>
        <v>à exclure, nom pas renseigné</v>
      </c>
      <c r="BP186" s="259" t="str">
        <f t="shared" si="48"/>
        <v>non-obligatoire</v>
      </c>
      <c r="BQ186" s="259">
        <f t="shared" ref="BQ186:BU186" si="103">BQ151</f>
        <v>0</v>
      </c>
      <c r="BR186" s="259">
        <f t="shared" si="103"/>
        <v>0</v>
      </c>
      <c r="BS186" s="259">
        <f t="shared" si="103"/>
        <v>66</v>
      </c>
      <c r="BT186" s="259">
        <f t="shared" si="103"/>
        <v>0</v>
      </c>
      <c r="BU186" s="259" t="str">
        <f t="shared" si="103"/>
        <v>Les bouteilles d'oxygène contenues dans le chariot d'urgence sont régulièrement vérifiées par lecture de l'étiquette, de la date de péremption et de leur capacité ou volume sortant</v>
      </c>
      <c r="BV186" s="361">
        <f>'6 - Services_Unités de soins'!M43</f>
        <v>0</v>
      </c>
      <c r="BW186" s="248">
        <f>'6 - Services_Unités de soins'!T43</f>
        <v>0</v>
      </c>
    </row>
    <row r="187" spans="1:75" ht="13.5" customHeight="1" x14ac:dyDescent="0.25">
      <c r="A187" s="248">
        <f>'3 - Établissement'!$E$9</f>
        <v>0</v>
      </c>
      <c r="C187" s="255"/>
      <c r="O187" s="249"/>
      <c r="P187" s="249"/>
      <c r="Q187" s="249"/>
      <c r="AS187" s="249"/>
      <c r="AT187" s="250">
        <f t="shared" si="46"/>
        <v>0</v>
      </c>
      <c r="AU187" s="249"/>
      <c r="AV187" s="249"/>
      <c r="AW187" s="249"/>
      <c r="AX187" s="249"/>
      <c r="AY187" s="249"/>
      <c r="AZ187" s="249"/>
      <c r="BA187" s="249"/>
      <c r="BB187" s="249"/>
      <c r="BC187" s="249"/>
      <c r="BD187" s="249"/>
      <c r="BE187" s="249"/>
      <c r="BF187" s="249"/>
      <c r="BG187" s="249"/>
      <c r="BH187" s="249"/>
      <c r="BI187" s="249"/>
      <c r="BJ187" s="249"/>
      <c r="BK187" s="249"/>
      <c r="BL187" s="365" t="s">
        <v>461</v>
      </c>
      <c r="BM187" s="249" t="s">
        <v>121</v>
      </c>
      <c r="BN187" s="260"/>
      <c r="BO187" s="260"/>
      <c r="BP187" s="259" t="str">
        <f t="shared" si="48"/>
        <v>non-obligatoire</v>
      </c>
      <c r="BQ187" s="259">
        <f t="shared" ref="BQ187:BU187" si="104">BQ152</f>
        <v>0</v>
      </c>
      <c r="BR187" s="259" t="str">
        <f t="shared" si="104"/>
        <v>Focus bouteilles de MEOPA</v>
      </c>
      <c r="BS187" s="259">
        <f t="shared" si="104"/>
        <v>0</v>
      </c>
      <c r="BT187" s="259">
        <f t="shared" si="104"/>
        <v>0</v>
      </c>
      <c r="BU187" s="259">
        <f t="shared" si="104"/>
        <v>0</v>
      </c>
      <c r="BV187" s="361">
        <f>'6 - Services_Unités de soins'!M44</f>
        <v>0</v>
      </c>
      <c r="BW187" s="248">
        <f>'6 - Services_Unités de soins'!T44</f>
        <v>0</v>
      </c>
    </row>
    <row r="188" spans="1:75" ht="13.5" customHeight="1" x14ac:dyDescent="0.25">
      <c r="A188" s="248">
        <f>'3 - Établissement'!$E$9</f>
        <v>0</v>
      </c>
      <c r="C188" s="255"/>
      <c r="O188" s="249"/>
      <c r="P188" s="249"/>
      <c r="Q188" s="249"/>
      <c r="AS188" s="249"/>
      <c r="AT188" s="250">
        <f t="shared" si="46"/>
        <v>0</v>
      </c>
      <c r="AU188" s="249"/>
      <c r="AV188" s="249"/>
      <c r="AW188" s="249"/>
      <c r="AX188" s="249"/>
      <c r="AY188" s="249"/>
      <c r="AZ188" s="249"/>
      <c r="BA188" s="249"/>
      <c r="BB188" s="249"/>
      <c r="BC188" s="249"/>
      <c r="BD188" s="249"/>
      <c r="BE188" s="249"/>
      <c r="BF188" s="249"/>
      <c r="BG188" s="249"/>
      <c r="BH188" s="249"/>
      <c r="BI188" s="249"/>
      <c r="BJ188" s="249"/>
      <c r="BK188" s="249"/>
      <c r="BL188" s="365" t="s">
        <v>461</v>
      </c>
      <c r="BM188" s="249" t="s">
        <v>121</v>
      </c>
      <c r="BN188" s="260" t="s">
        <v>34</v>
      </c>
      <c r="BO188" s="260" t="str">
        <f>_xlfn.XLOOKUP(BM188,$O$4:$O$8,$Q$4:$Q$8)</f>
        <v>à exclure, nom pas renseigné</v>
      </c>
      <c r="BP188" s="259" t="str">
        <f t="shared" si="48"/>
        <v>non-obligatoire</v>
      </c>
      <c r="BQ188" s="259">
        <f t="shared" ref="BQ188:BU188" si="105">BQ153</f>
        <v>0</v>
      </c>
      <c r="BR188" s="259">
        <f t="shared" si="105"/>
        <v>0</v>
      </c>
      <c r="BS188" s="259">
        <f t="shared" si="105"/>
        <v>67</v>
      </c>
      <c r="BT188" s="259">
        <f t="shared" si="105"/>
        <v>0</v>
      </c>
      <c r="BU188" s="259" t="str">
        <f t="shared" si="105"/>
        <v>Le nombre de bouteilles de MEOPA stockées dans le service est en adéquation avec le nombre nécessaire (pas de manque ou de surstockage avec risque de périmé ou d'encombrement)</v>
      </c>
      <c r="BV188" s="361">
        <f>'6 - Services_Unités de soins'!M45</f>
        <v>0</v>
      </c>
      <c r="BW188" s="248">
        <f>'6 - Services_Unités de soins'!T45</f>
        <v>0</v>
      </c>
    </row>
    <row r="189" spans="1:75" ht="13.5" customHeight="1" x14ac:dyDescent="0.25">
      <c r="A189" s="248">
        <f>'3 - Établissement'!$E$9</f>
        <v>0</v>
      </c>
      <c r="C189" s="255"/>
      <c r="O189" s="249"/>
      <c r="P189" s="249"/>
      <c r="Q189" s="249"/>
      <c r="AS189" s="249"/>
      <c r="AT189" s="250">
        <f t="shared" si="46"/>
        <v>0</v>
      </c>
      <c r="AU189" s="249"/>
      <c r="AV189" s="249"/>
      <c r="AW189" s="249"/>
      <c r="AX189" s="249"/>
      <c r="AY189" s="249"/>
      <c r="AZ189" s="249"/>
      <c r="BA189" s="249"/>
      <c r="BB189" s="249"/>
      <c r="BC189" s="249"/>
      <c r="BD189" s="249"/>
      <c r="BE189" s="249"/>
      <c r="BF189" s="249"/>
      <c r="BG189" s="249"/>
      <c r="BH189" s="249"/>
      <c r="BI189" s="249"/>
      <c r="BJ189" s="249"/>
      <c r="BK189" s="249"/>
      <c r="BL189" s="365" t="s">
        <v>461</v>
      </c>
      <c r="BM189" s="249" t="s">
        <v>121</v>
      </c>
      <c r="BN189" s="260" t="s">
        <v>34</v>
      </c>
      <c r="BO189" s="260" t="str">
        <f>_xlfn.XLOOKUP(BM189,$O$4:$O$8,$Q$4:$Q$8)</f>
        <v>à exclure, nom pas renseigné</v>
      </c>
      <c r="BP189" s="259" t="str">
        <f t="shared" si="48"/>
        <v>obligatoire</v>
      </c>
      <c r="BQ189" s="259">
        <f t="shared" ref="BQ189:BU189" si="106">BQ154</f>
        <v>0</v>
      </c>
      <c r="BR189" s="259">
        <f t="shared" si="106"/>
        <v>0</v>
      </c>
      <c r="BS189" s="259" t="str">
        <f t="shared" si="106"/>
        <v>68*</v>
      </c>
      <c r="BT189" s="259" t="str">
        <f t="shared" si="106"/>
        <v>Résumé des caractéristiques du produit - MEOPA</v>
      </c>
      <c r="BU189" s="259" t="str">
        <f t="shared" si="106"/>
        <v>Les bouteilles de MEOPA ne sont administrées que sur la durée mentionnée sur l'ordonnance (liste I)</v>
      </c>
      <c r="BV189" s="361">
        <f>'6 - Services_Unités de soins'!M46</f>
        <v>0</v>
      </c>
      <c r="BW189" s="248">
        <f>'6 - Services_Unités de soins'!T46</f>
        <v>0</v>
      </c>
    </row>
    <row r="190" spans="1:75" ht="13.5" customHeight="1" x14ac:dyDescent="0.25">
      <c r="A190" s="248">
        <f>'3 - Établissement'!$E$9</f>
        <v>0</v>
      </c>
      <c r="C190" s="255"/>
      <c r="O190" s="249"/>
      <c r="P190" s="249"/>
      <c r="Q190" s="249"/>
      <c r="AS190" s="249"/>
      <c r="AT190" s="250">
        <f t="shared" si="46"/>
        <v>0</v>
      </c>
      <c r="AU190" s="249"/>
      <c r="AV190" s="249"/>
      <c r="AW190" s="249"/>
      <c r="AX190" s="249"/>
      <c r="AY190" s="249"/>
      <c r="AZ190" s="249"/>
      <c r="BA190" s="249"/>
      <c r="BB190" s="249"/>
      <c r="BC190" s="249"/>
      <c r="BD190" s="249"/>
      <c r="BE190" s="249"/>
      <c r="BF190" s="249"/>
      <c r="BG190" s="249"/>
      <c r="BH190" s="249"/>
      <c r="BI190" s="249"/>
      <c r="BJ190" s="249"/>
      <c r="BK190" s="249"/>
      <c r="BL190" s="365" t="s">
        <v>461</v>
      </c>
      <c r="BM190" s="249" t="s">
        <v>121</v>
      </c>
      <c r="BN190" s="260"/>
      <c r="BO190" s="260"/>
      <c r="BP190" s="259" t="str">
        <f t="shared" si="48"/>
        <v>non-obligatoire</v>
      </c>
      <c r="BQ190" s="259">
        <f t="shared" ref="BQ190:BU190" si="107">BQ155</f>
        <v>0</v>
      </c>
      <c r="BR190" s="259" t="str">
        <f t="shared" si="107"/>
        <v>Thématique : Administration</v>
      </c>
      <c r="BS190" s="259">
        <f t="shared" si="107"/>
        <v>0</v>
      </c>
      <c r="BT190" s="259">
        <f t="shared" si="107"/>
        <v>0</v>
      </c>
      <c r="BU190" s="259">
        <f t="shared" si="107"/>
        <v>0</v>
      </c>
      <c r="BV190" s="361">
        <f>'6 - Services_Unités de soins'!M47</f>
        <v>0</v>
      </c>
      <c r="BW190" s="248">
        <f>'6 - Services_Unités de soins'!T47</f>
        <v>0</v>
      </c>
    </row>
    <row r="191" spans="1:75" ht="13.5" customHeight="1" x14ac:dyDescent="0.25">
      <c r="A191" s="248">
        <f>'3 - Établissement'!$E$9</f>
        <v>0</v>
      </c>
      <c r="C191" s="255"/>
      <c r="O191" s="249"/>
      <c r="P191" s="249"/>
      <c r="Q191" s="249"/>
      <c r="AS191" s="249"/>
      <c r="AT191" s="250">
        <f t="shared" si="46"/>
        <v>0</v>
      </c>
      <c r="AU191" s="249"/>
      <c r="AV191" s="249"/>
      <c r="AW191" s="249"/>
      <c r="AX191" s="249"/>
      <c r="AY191" s="249"/>
      <c r="AZ191" s="249"/>
      <c r="BA191" s="249"/>
      <c r="BB191" s="249"/>
      <c r="BC191" s="249"/>
      <c r="BD191" s="249"/>
      <c r="BE191" s="249"/>
      <c r="BF191" s="249"/>
      <c r="BG191" s="249"/>
      <c r="BH191" s="249"/>
      <c r="BI191" s="249"/>
      <c r="BJ191" s="249"/>
      <c r="BK191" s="249"/>
      <c r="BL191" s="365" t="s">
        <v>461</v>
      </c>
      <c r="BM191" s="249" t="s">
        <v>121</v>
      </c>
      <c r="BN191" s="260" t="s">
        <v>5</v>
      </c>
      <c r="BO191" s="260" t="str">
        <f t="shared" ref="BO191:BO201" si="108">_xlfn.XLOOKUP(BM191,$O$4:$O$8,$Q$4:$Q$8)</f>
        <v>à exclure, nom pas renseigné</v>
      </c>
      <c r="BP191" s="259" t="str">
        <f t="shared" si="48"/>
        <v>obligatoire</v>
      </c>
      <c r="BQ191" s="259">
        <f t="shared" ref="BQ191:BU191" si="109">BQ156</f>
        <v>0</v>
      </c>
      <c r="BR191" s="259" t="str">
        <f t="shared" si="109"/>
        <v>Administration</v>
      </c>
      <c r="BS191" s="259" t="str">
        <f t="shared" si="109"/>
        <v>69*</v>
      </c>
      <c r="BT191" s="259" t="str">
        <f t="shared" si="109"/>
        <v>Arrêté du 6 avril 2011</v>
      </c>
      <c r="BU191" s="259" t="str">
        <f t="shared" si="109"/>
        <v>L'administration de gaz médicaux ayant le statut de médicament est réalisée au regard de la prescription médicale</v>
      </c>
      <c r="BV191" s="361">
        <f>'6 - Services_Unités de soins'!M48</f>
        <v>0</v>
      </c>
      <c r="BW191" s="248">
        <f>'6 - Services_Unités de soins'!T48</f>
        <v>0</v>
      </c>
    </row>
    <row r="192" spans="1:75" ht="13.5" customHeight="1" x14ac:dyDescent="0.25">
      <c r="A192" s="248">
        <f>'3 - Établissement'!$E$9</f>
        <v>0</v>
      </c>
      <c r="C192" s="255"/>
      <c r="O192" s="249"/>
      <c r="P192" s="249"/>
      <c r="Q192" s="249"/>
      <c r="AS192" s="249"/>
      <c r="AT192" s="250">
        <f t="shared" si="46"/>
        <v>0</v>
      </c>
      <c r="AU192" s="249"/>
      <c r="AV192" s="249"/>
      <c r="AW192" s="249"/>
      <c r="AX192" s="249"/>
      <c r="AY192" s="249"/>
      <c r="AZ192" s="249"/>
      <c r="BA192" s="249"/>
      <c r="BB192" s="249"/>
      <c r="BC192" s="249"/>
      <c r="BD192" s="249"/>
      <c r="BE192" s="249"/>
      <c r="BF192" s="249"/>
      <c r="BG192" s="249"/>
      <c r="BH192" s="249"/>
      <c r="BI192" s="249"/>
      <c r="BJ192" s="249"/>
      <c r="BK192" s="249"/>
      <c r="BL192" s="365" t="s">
        <v>461</v>
      </c>
      <c r="BM192" s="249" t="s">
        <v>121</v>
      </c>
      <c r="BN192" s="260" t="s">
        <v>5</v>
      </c>
      <c r="BO192" s="260" t="str">
        <f t="shared" si="108"/>
        <v>à exclure, nom pas renseigné</v>
      </c>
      <c r="BP192" s="259" t="str">
        <f t="shared" si="48"/>
        <v>non-obligatoire</v>
      </c>
      <c r="BQ192" s="259">
        <f t="shared" ref="BQ192:BU192" si="110">BQ157</f>
        <v>0</v>
      </c>
      <c r="BR192" s="259">
        <f t="shared" si="110"/>
        <v>0</v>
      </c>
      <c r="BS192" s="259">
        <f t="shared" si="110"/>
        <v>70</v>
      </c>
      <c r="BT192" s="259" t="str">
        <f t="shared" si="110"/>
        <v>ANSM - Risques et précautions d'emploi liés à l'utilisation des gaz à usage médical</v>
      </c>
      <c r="BU192" s="259" t="str">
        <f t="shared" si="110"/>
        <v>Avant l'administration, le personnel (IDE habilité(e) ou formé(e), médecin) s'assure qu'il n'y a pas de corps gras : ni sur leurs mains, ni sur celles du patient ni sur le visage du patient</v>
      </c>
      <c r="BV192" s="361">
        <f>'6 - Services_Unités de soins'!M49</f>
        <v>0</v>
      </c>
      <c r="BW192" s="248">
        <f>'6 - Services_Unités de soins'!T49</f>
        <v>0</v>
      </c>
    </row>
    <row r="193" spans="1:75" ht="13.5" customHeight="1" x14ac:dyDescent="0.25">
      <c r="A193" s="248">
        <f>'3 - Établissement'!$E$9</f>
        <v>0</v>
      </c>
      <c r="C193" s="255"/>
      <c r="O193" s="249"/>
      <c r="P193" s="249"/>
      <c r="Q193" s="249"/>
      <c r="AS193" s="249"/>
      <c r="AT193" s="250">
        <f t="shared" si="46"/>
        <v>0</v>
      </c>
      <c r="AU193" s="249"/>
      <c r="AV193" s="249"/>
      <c r="AW193" s="249"/>
      <c r="AX193" s="249"/>
      <c r="AY193" s="249"/>
      <c r="AZ193" s="249"/>
      <c r="BA193" s="249"/>
      <c r="BB193" s="249"/>
      <c r="BC193" s="249"/>
      <c r="BD193" s="249"/>
      <c r="BE193" s="249"/>
      <c r="BF193" s="249"/>
      <c r="BG193" s="249"/>
      <c r="BH193" s="249"/>
      <c r="BI193" s="249"/>
      <c r="BJ193" s="249"/>
      <c r="BK193" s="249"/>
      <c r="BL193" s="365" t="s">
        <v>461</v>
      </c>
      <c r="BM193" s="249" t="s">
        <v>121</v>
      </c>
      <c r="BN193" s="260" t="s">
        <v>5</v>
      </c>
      <c r="BO193" s="260" t="str">
        <f t="shared" si="108"/>
        <v>à exclure, nom pas renseigné</v>
      </c>
      <c r="BP193" s="259" t="str">
        <f t="shared" si="48"/>
        <v>non-obligatoire</v>
      </c>
      <c r="BQ193" s="259">
        <f t="shared" ref="BQ193:BU193" si="111">BQ158</f>
        <v>0</v>
      </c>
      <c r="BR193" s="259">
        <f t="shared" si="111"/>
        <v>0</v>
      </c>
      <c r="BS193" s="259">
        <f t="shared" si="111"/>
        <v>71</v>
      </c>
      <c r="BT193" s="259" t="str">
        <f t="shared" si="111"/>
        <v>ANSM - Risques et précautions d'emploi liés à l'utilisation des gaz à usage médical</v>
      </c>
      <c r="BU193" s="259" t="str">
        <f t="shared" si="111"/>
        <v>Avant chaque administration, l'identité du gaz est vérifiée par lecture de l'étiquette sur le corps de la bouteille, de la péremption, de l'intégrité de la bouteille et de la présence d'équipements spécifiques nécessaires</v>
      </c>
      <c r="BV193" s="361">
        <f>'6 - Services_Unités de soins'!M50</f>
        <v>0</v>
      </c>
      <c r="BW193" s="248">
        <f>'6 - Services_Unités de soins'!T50</f>
        <v>0</v>
      </c>
    </row>
    <row r="194" spans="1:75" ht="13.5" customHeight="1" x14ac:dyDescent="0.25">
      <c r="A194" s="248">
        <f>'3 - Établissement'!$E$9</f>
        <v>0</v>
      </c>
      <c r="C194" s="255"/>
      <c r="O194" s="249"/>
      <c r="P194" s="249"/>
      <c r="Q194" s="249"/>
      <c r="AS194" s="249"/>
      <c r="AT194" s="250">
        <f t="shared" si="46"/>
        <v>0</v>
      </c>
      <c r="AU194" s="249"/>
      <c r="AV194" s="249"/>
      <c r="AW194" s="249"/>
      <c r="AX194" s="249"/>
      <c r="AY194" s="249"/>
      <c r="AZ194" s="249"/>
      <c r="BA194" s="249"/>
      <c r="BB194" s="249"/>
      <c r="BC194" s="249"/>
      <c r="BD194" s="249"/>
      <c r="BE194" s="249"/>
      <c r="BF194" s="249"/>
      <c r="BG194" s="249"/>
      <c r="BH194" s="249"/>
      <c r="BI194" s="249"/>
      <c r="BJ194" s="249"/>
      <c r="BK194" s="249"/>
      <c r="BL194" s="365" t="s">
        <v>461</v>
      </c>
      <c r="BM194" s="249" t="s">
        <v>121</v>
      </c>
      <c r="BN194" s="260" t="s">
        <v>5</v>
      </c>
      <c r="BO194" s="260" t="str">
        <f t="shared" si="108"/>
        <v>à exclure, nom pas renseigné</v>
      </c>
      <c r="BP194" s="259" t="str">
        <f t="shared" si="48"/>
        <v>obligatoire</v>
      </c>
      <c r="BQ194" s="259">
        <f t="shared" ref="BQ194:BU194" si="112">BQ159</f>
        <v>0</v>
      </c>
      <c r="BR194" s="259">
        <f t="shared" si="112"/>
        <v>0</v>
      </c>
      <c r="BS194" s="259" t="str">
        <f t="shared" si="112"/>
        <v>72*</v>
      </c>
      <c r="BT194" s="259" t="str">
        <f t="shared" si="112"/>
        <v>Arrêté du 6 avril 2011</v>
      </c>
      <c r="BU194" s="259" t="str">
        <f t="shared" si="112"/>
        <v>Avant l'administration, le personnel s'assure de l'identité du patient</v>
      </c>
      <c r="BV194" s="361">
        <f>'6 - Services_Unités de soins'!M51</f>
        <v>0</v>
      </c>
      <c r="BW194" s="248">
        <f>'6 - Services_Unités de soins'!T51</f>
        <v>0</v>
      </c>
    </row>
    <row r="195" spans="1:75" ht="13.5" customHeight="1" x14ac:dyDescent="0.25">
      <c r="A195" s="248">
        <f>'3 - Établissement'!$E$9</f>
        <v>0</v>
      </c>
      <c r="C195" s="255"/>
      <c r="O195" s="249"/>
      <c r="P195" s="249"/>
      <c r="Q195" s="249"/>
      <c r="AS195" s="249"/>
      <c r="AT195" s="250">
        <f t="shared" si="46"/>
        <v>0</v>
      </c>
      <c r="AU195" s="249"/>
      <c r="AV195" s="249"/>
      <c r="AW195" s="249"/>
      <c r="AX195" s="249"/>
      <c r="AY195" s="249"/>
      <c r="AZ195" s="249"/>
      <c r="BA195" s="249"/>
      <c r="BB195" s="249"/>
      <c r="BC195" s="249"/>
      <c r="BD195" s="249"/>
      <c r="BE195" s="249"/>
      <c r="BF195" s="249"/>
      <c r="BG195" s="249"/>
      <c r="BH195" s="249"/>
      <c r="BI195" s="249"/>
      <c r="BJ195" s="249"/>
      <c r="BK195" s="249"/>
      <c r="BL195" s="365" t="s">
        <v>461</v>
      </c>
      <c r="BM195" s="249" t="s">
        <v>121</v>
      </c>
      <c r="BN195" s="260" t="s">
        <v>5</v>
      </c>
      <c r="BO195" s="260" t="str">
        <f t="shared" si="108"/>
        <v>à exclure, nom pas renseigné</v>
      </c>
      <c r="BP195" s="259" t="str">
        <f t="shared" si="48"/>
        <v>non-obligatoire</v>
      </c>
      <c r="BQ195" s="259">
        <f t="shared" ref="BQ195:BU195" si="113">BQ160</f>
        <v>0</v>
      </c>
      <c r="BR195" s="259">
        <f t="shared" si="113"/>
        <v>0</v>
      </c>
      <c r="BS195" s="259">
        <f t="shared" si="113"/>
        <v>73</v>
      </c>
      <c r="BT195" s="259">
        <f t="shared" si="113"/>
        <v>0</v>
      </c>
      <c r="BU195" s="259" t="str">
        <f t="shared" si="113"/>
        <v>Avant l'administration, le personnel informe le patient des mesures de sécurité à respecter lors de l'inhalation de gaz à usage médical</v>
      </c>
      <c r="BV195" s="361">
        <f>'6 - Services_Unités de soins'!M52</f>
        <v>0</v>
      </c>
      <c r="BW195" s="248">
        <f>'6 - Services_Unités de soins'!T52</f>
        <v>0</v>
      </c>
    </row>
    <row r="196" spans="1:75" ht="13.5" customHeight="1" x14ac:dyDescent="0.25">
      <c r="A196" s="248">
        <f>'3 - Établissement'!$E$9</f>
        <v>0</v>
      </c>
      <c r="C196" s="255"/>
      <c r="O196" s="249"/>
      <c r="P196" s="249"/>
      <c r="Q196" s="249"/>
      <c r="AS196" s="249"/>
      <c r="AT196" s="250">
        <f t="shared" si="46"/>
        <v>0</v>
      </c>
      <c r="AU196" s="249"/>
      <c r="AV196" s="249"/>
      <c r="AW196" s="249"/>
      <c r="AX196" s="249"/>
      <c r="AY196" s="249"/>
      <c r="AZ196" s="249"/>
      <c r="BA196" s="249"/>
      <c r="BB196" s="249"/>
      <c r="BC196" s="249"/>
      <c r="BD196" s="249"/>
      <c r="BE196" s="249"/>
      <c r="BF196" s="249"/>
      <c r="BG196" s="249"/>
      <c r="BH196" s="249"/>
      <c r="BI196" s="249"/>
      <c r="BJ196" s="249"/>
      <c r="BK196" s="249"/>
      <c r="BL196" s="365" t="s">
        <v>461</v>
      </c>
      <c r="BM196" s="249" t="s">
        <v>121</v>
      </c>
      <c r="BN196" s="260" t="s">
        <v>5</v>
      </c>
      <c r="BO196" s="260" t="str">
        <f t="shared" si="108"/>
        <v>à exclure, nom pas renseigné</v>
      </c>
      <c r="BP196" s="259" t="str">
        <f t="shared" si="48"/>
        <v>non-obligatoire</v>
      </c>
      <c r="BQ196" s="259">
        <f t="shared" ref="BQ196:BU196" si="114">BQ161</f>
        <v>0</v>
      </c>
      <c r="BR196" s="259">
        <f t="shared" si="114"/>
        <v>0</v>
      </c>
      <c r="BS196" s="259">
        <f t="shared" si="114"/>
        <v>74</v>
      </c>
      <c r="BT196" s="259" t="str">
        <f t="shared" si="114"/>
        <v>ANSM - Risques et précautions d'emploi liés à l'utilisation des gaz à usage médical</v>
      </c>
      <c r="BU196" s="259" t="str">
        <f t="shared" si="114"/>
        <v>L'autonomie de la bouteille est systématiquement calculée permettant d'assurer la durée d'administration</v>
      </c>
      <c r="BV196" s="361">
        <f>'6 - Services_Unités de soins'!M53</f>
        <v>0</v>
      </c>
      <c r="BW196" s="248">
        <f>'6 - Services_Unités de soins'!T53</f>
        <v>0</v>
      </c>
    </row>
    <row r="197" spans="1:75" ht="13.5" customHeight="1" x14ac:dyDescent="0.25">
      <c r="A197" s="248">
        <f>'3 - Établissement'!$E$9</f>
        <v>0</v>
      </c>
      <c r="C197" s="255"/>
      <c r="O197" s="249"/>
      <c r="P197" s="249"/>
      <c r="Q197" s="249"/>
      <c r="AS197" s="249"/>
      <c r="AT197" s="250">
        <f t="shared" si="46"/>
        <v>0</v>
      </c>
      <c r="AU197" s="249"/>
      <c r="AV197" s="249"/>
      <c r="AW197" s="249"/>
      <c r="AX197" s="249"/>
      <c r="AY197" s="249"/>
      <c r="AZ197" s="249"/>
      <c r="BA197" s="249"/>
      <c r="BB197" s="249"/>
      <c r="BC197" s="249"/>
      <c r="BD197" s="249"/>
      <c r="BE197" s="249"/>
      <c r="BF197" s="249"/>
      <c r="BG197" s="249"/>
      <c r="BH197" s="249"/>
      <c r="BI197" s="249"/>
      <c r="BJ197" s="249"/>
      <c r="BK197" s="249"/>
      <c r="BL197" s="365" t="s">
        <v>461</v>
      </c>
      <c r="BM197" s="249" t="s">
        <v>121</v>
      </c>
      <c r="BN197" s="260" t="s">
        <v>5</v>
      </c>
      <c r="BO197" s="260" t="str">
        <f t="shared" si="108"/>
        <v>à exclure, nom pas renseigné</v>
      </c>
      <c r="BP197" s="259" t="str">
        <f t="shared" si="48"/>
        <v>obligatoire</v>
      </c>
      <c r="BQ197" s="259">
        <f t="shared" ref="BQ197:BU197" si="115">BQ162</f>
        <v>0</v>
      </c>
      <c r="BR197" s="259">
        <f t="shared" si="115"/>
        <v>0</v>
      </c>
      <c r="BS197" s="259" t="str">
        <f t="shared" si="115"/>
        <v>75*</v>
      </c>
      <c r="BT197" s="259" t="str">
        <f t="shared" si="115"/>
        <v>HAS - Evaluation de la prise en charge médicamenteuse selon le référentiel de certification</v>
      </c>
      <c r="BU197" s="259" t="str">
        <f t="shared" si="115"/>
        <v>L'administration est tracée dans le dossier informatisé du patient</v>
      </c>
      <c r="BV197" s="361">
        <f>'6 - Services_Unités de soins'!M54</f>
        <v>0</v>
      </c>
      <c r="BW197" s="248">
        <f>'6 - Services_Unités de soins'!T54</f>
        <v>0</v>
      </c>
    </row>
    <row r="198" spans="1:75" ht="13.5" customHeight="1" x14ac:dyDescent="0.25">
      <c r="A198" s="248">
        <f>'3 - Établissement'!$E$9</f>
        <v>0</v>
      </c>
      <c r="C198" s="255"/>
      <c r="O198" s="249"/>
      <c r="P198" s="249"/>
      <c r="Q198" s="249"/>
      <c r="AS198" s="249"/>
      <c r="AT198" s="250">
        <f t="shared" ref="AT198:AT201" si="116">$A$5</f>
        <v>0</v>
      </c>
      <c r="AU198" s="249"/>
      <c r="AV198" s="249"/>
      <c r="AW198" s="249"/>
      <c r="AX198" s="249"/>
      <c r="AY198" s="249"/>
      <c r="AZ198" s="249"/>
      <c r="BA198" s="249"/>
      <c r="BB198" s="249"/>
      <c r="BC198" s="249"/>
      <c r="BD198" s="249"/>
      <c r="BE198" s="249"/>
      <c r="BF198" s="249"/>
      <c r="BG198" s="249"/>
      <c r="BH198" s="249"/>
      <c r="BI198" s="249"/>
      <c r="BJ198" s="249"/>
      <c r="BK198" s="249"/>
      <c r="BL198" s="365" t="s">
        <v>461</v>
      </c>
      <c r="BM198" s="249" t="s">
        <v>121</v>
      </c>
      <c r="BN198" s="260" t="s">
        <v>5</v>
      </c>
      <c r="BO198" s="260" t="str">
        <f t="shared" si="108"/>
        <v>à exclure, nom pas renseigné</v>
      </c>
      <c r="BP198" s="259" t="str">
        <f t="shared" ref="BP198:BP201" si="117">IF(COUNTIF(BS198,"*~*")&gt;0,"obligatoire","non-obligatoire")</f>
        <v>non-obligatoire</v>
      </c>
      <c r="BQ198" s="259">
        <f t="shared" ref="BQ198:BU198" si="118">BQ163</f>
        <v>0</v>
      </c>
      <c r="BR198" s="259">
        <f t="shared" si="118"/>
        <v>0</v>
      </c>
      <c r="BS198" s="259">
        <f t="shared" si="118"/>
        <v>76</v>
      </c>
      <c r="BT198" s="259">
        <f t="shared" si="118"/>
        <v>0</v>
      </c>
      <c r="BU198" s="259" t="str">
        <f t="shared" si="118"/>
        <v>Au cours de l'administration, les bouteilles de gaz à usage médical sont stockées auprès des patients, en position verticale et arrimées par tout moyen approprié (chaînes, crochets, porte-lit, chariot de transport…) afin de les protéger des risques de chute et de choc</v>
      </c>
      <c r="BV198" s="361">
        <f>'6 - Services_Unités de soins'!M55</f>
        <v>0</v>
      </c>
      <c r="BW198" s="248">
        <f>'6 - Services_Unités de soins'!T55</f>
        <v>0</v>
      </c>
    </row>
    <row r="199" spans="1:75" ht="13.5" customHeight="1" x14ac:dyDescent="0.25">
      <c r="A199" s="248">
        <f>'3 - Établissement'!$E$9</f>
        <v>0</v>
      </c>
      <c r="C199" s="255"/>
      <c r="AT199" s="250">
        <f t="shared" si="116"/>
        <v>0</v>
      </c>
      <c r="BL199" s="365" t="s">
        <v>461</v>
      </c>
      <c r="BM199" s="249" t="s">
        <v>121</v>
      </c>
      <c r="BN199" s="260" t="s">
        <v>5</v>
      </c>
      <c r="BO199" s="260" t="str">
        <f t="shared" si="108"/>
        <v>à exclure, nom pas renseigné</v>
      </c>
      <c r="BP199" s="259" t="str">
        <f t="shared" si="117"/>
        <v>non-obligatoire</v>
      </c>
      <c r="BQ199" s="259">
        <f t="shared" ref="BQ199:BU199" si="119">BQ164</f>
        <v>0</v>
      </c>
      <c r="BR199" s="259">
        <f t="shared" si="119"/>
        <v>0</v>
      </c>
      <c r="BS199" s="259">
        <f t="shared" si="119"/>
        <v>77</v>
      </c>
      <c r="BT199" s="259" t="str">
        <f t="shared" si="119"/>
        <v>ANSM - Risques et précautions d'emploi liés à l'utilisation des gaz à usage médical</v>
      </c>
      <c r="BU199" s="259" t="str">
        <f t="shared" si="119"/>
        <v>A la suite de l'administration, lorsque la bouteille est vide, celle-ci est transportée à l'aide de moyen approprié, robinet fermé et stockée dans le local dédié, dans la zone dédiée aux bouteilles vides et arrimée</v>
      </c>
      <c r="BV199" s="361">
        <f>'6 - Services_Unités de soins'!M56</f>
        <v>0</v>
      </c>
      <c r="BW199" s="248">
        <f>'6 - Services_Unités de soins'!T56</f>
        <v>0</v>
      </c>
    </row>
    <row r="200" spans="1:75" ht="13.5" customHeight="1" x14ac:dyDescent="0.25">
      <c r="A200" s="248">
        <f>'3 - Établissement'!$E$9</f>
        <v>0</v>
      </c>
      <c r="C200" s="255"/>
      <c r="AT200" s="250">
        <f t="shared" si="116"/>
        <v>0</v>
      </c>
      <c r="BL200" s="365" t="s">
        <v>461</v>
      </c>
      <c r="BM200" s="249" t="s">
        <v>121</v>
      </c>
      <c r="BN200" s="260" t="s">
        <v>5</v>
      </c>
      <c r="BO200" s="260" t="str">
        <f t="shared" si="108"/>
        <v>à exclure, nom pas renseigné</v>
      </c>
      <c r="BP200" s="259" t="str">
        <f t="shared" si="117"/>
        <v>obligatoire</v>
      </c>
      <c r="BQ200" s="259">
        <f t="shared" ref="BQ200:BU200" si="120">BQ165</f>
        <v>0</v>
      </c>
      <c r="BR200" s="259">
        <f t="shared" si="120"/>
        <v>0</v>
      </c>
      <c r="BS200" s="259" t="str">
        <f t="shared" si="120"/>
        <v>78*</v>
      </c>
      <c r="BT200" s="259" t="str">
        <f t="shared" si="120"/>
        <v>Arrêté du 22 octobre 1982</v>
      </c>
      <c r="BU200" s="259" t="str">
        <f t="shared" si="120"/>
        <v>Les prises murales des gaz à usage médical sont clairement identifiées avec le nom du gaz correspondant de manière à éviter tout risque de confusion</v>
      </c>
      <c r="BV200" s="361">
        <f>'6 - Services_Unités de soins'!M57</f>
        <v>0</v>
      </c>
      <c r="BW200" s="248">
        <f>'6 - Services_Unités de soins'!T57</f>
        <v>0</v>
      </c>
    </row>
    <row r="201" spans="1:75" ht="13.5" customHeight="1" x14ac:dyDescent="0.25">
      <c r="A201" s="248">
        <f>'3 - Établissement'!$E$9</f>
        <v>0</v>
      </c>
      <c r="B201" s="261"/>
      <c r="C201" s="262"/>
      <c r="D201" s="261"/>
      <c r="E201" s="261"/>
      <c r="F201" s="261"/>
      <c r="G201" s="261"/>
      <c r="H201" s="261"/>
      <c r="I201" s="261"/>
      <c r="J201" s="261"/>
      <c r="K201" s="261"/>
      <c r="L201" s="261"/>
      <c r="M201" s="261"/>
      <c r="N201" s="261"/>
      <c r="O201" s="264"/>
      <c r="P201" s="264"/>
      <c r="Q201" s="264"/>
      <c r="R201" s="261"/>
      <c r="S201" s="261"/>
      <c r="T201" s="261"/>
      <c r="U201" s="261"/>
      <c r="V201" s="261"/>
      <c r="W201" s="261"/>
      <c r="X201" s="261"/>
      <c r="Y201" s="261"/>
      <c r="Z201" s="261"/>
      <c r="AA201" s="261"/>
      <c r="AB201" s="261"/>
      <c r="AC201" s="261"/>
      <c r="AD201" s="261"/>
      <c r="AE201" s="261"/>
      <c r="AF201" s="261"/>
      <c r="AG201" s="261"/>
      <c r="AH201" s="263"/>
      <c r="AI201" s="263"/>
      <c r="AJ201" s="261"/>
      <c r="AK201" s="261"/>
      <c r="AL201" s="261"/>
      <c r="AM201" s="261"/>
      <c r="AN201" s="261"/>
      <c r="AO201" s="261"/>
      <c r="AP201" s="261"/>
      <c r="AQ201" s="261"/>
      <c r="AR201" s="263"/>
      <c r="AS201" s="264"/>
      <c r="AT201" s="250">
        <f t="shared" si="116"/>
        <v>0</v>
      </c>
      <c r="AU201" s="264"/>
      <c r="AV201" s="264"/>
      <c r="AW201" s="264"/>
      <c r="AX201" s="264"/>
      <c r="AY201" s="264"/>
      <c r="AZ201" s="264"/>
      <c r="BA201" s="264"/>
      <c r="BB201" s="264"/>
      <c r="BC201" s="264"/>
      <c r="BD201" s="264"/>
      <c r="BE201" s="264"/>
      <c r="BF201" s="264"/>
      <c r="BG201" s="264"/>
      <c r="BH201" s="264"/>
      <c r="BI201" s="264"/>
      <c r="BJ201" s="264"/>
      <c r="BK201" s="264"/>
      <c r="BL201" s="372" t="s">
        <v>461</v>
      </c>
      <c r="BM201" s="263" t="s">
        <v>121</v>
      </c>
      <c r="BN201" s="265" t="s">
        <v>5</v>
      </c>
      <c r="BO201" s="260" t="str">
        <f t="shared" si="108"/>
        <v>à exclure, nom pas renseigné</v>
      </c>
      <c r="BP201" s="259" t="str">
        <f t="shared" si="117"/>
        <v>non-obligatoire</v>
      </c>
      <c r="BQ201" s="259">
        <f t="shared" ref="BQ201:BU201" si="121">BQ166</f>
        <v>0</v>
      </c>
      <c r="BR201" s="259">
        <f t="shared" si="121"/>
        <v>0</v>
      </c>
      <c r="BS201" s="259">
        <f t="shared" si="121"/>
        <v>79</v>
      </c>
      <c r="BT201" s="259" t="str">
        <f t="shared" si="121"/>
        <v>ANSM - Confusion air/oxygène</v>
      </c>
      <c r="BU201" s="259" t="str">
        <f t="shared" si="121"/>
        <v>Les débitmètres de l'air à usage médical sont branchés uniquement sur prescription médicale et retirés après chaque utilisation</v>
      </c>
      <c r="BV201" s="361">
        <f>'6 - Services_Unités de soins'!M58</f>
        <v>0</v>
      </c>
      <c r="BW201" s="248">
        <f>'6 - Services_Unités de soins'!T58</f>
        <v>0</v>
      </c>
    </row>
    <row r="202" spans="1:75" x14ac:dyDescent="0.25">
      <c r="C202" s="255"/>
      <c r="BP202" s="259"/>
      <c r="BQ202" s="259"/>
      <c r="BR202" s="259"/>
      <c r="BS202" s="259"/>
      <c r="BT202" s="259"/>
      <c r="BU202" s="259"/>
    </row>
    <row r="203" spans="1:75" x14ac:dyDescent="0.25">
      <c r="C203" s="255"/>
      <c r="BP203" s="259"/>
      <c r="BQ203" s="259"/>
      <c r="BR203" s="259"/>
      <c r="BS203" s="259"/>
      <c r="BT203" s="259"/>
      <c r="BU203" s="259"/>
    </row>
    <row r="204" spans="1:75" x14ac:dyDescent="0.25">
      <c r="BP204" s="259"/>
      <c r="BQ204" s="259"/>
      <c r="BR204" s="259"/>
      <c r="BS204" s="259"/>
      <c r="BT204" s="259"/>
      <c r="BU204" s="259"/>
    </row>
    <row r="205" spans="1:75" x14ac:dyDescent="0.25">
      <c r="BP205" s="259"/>
      <c r="BQ205" s="259"/>
      <c r="BR205" s="259"/>
      <c r="BS205" s="259"/>
      <c r="BT205" s="259"/>
      <c r="BU205" s="259"/>
    </row>
    <row r="206" spans="1:75" x14ac:dyDescent="0.25">
      <c r="BP206" s="259"/>
      <c r="BQ206" s="259"/>
      <c r="BR206" s="259"/>
      <c r="BS206" s="259"/>
      <c r="BT206" s="259"/>
      <c r="BU206" s="259"/>
    </row>
    <row r="207" spans="1:75" x14ac:dyDescent="0.25">
      <c r="BP207" s="259"/>
      <c r="BQ207" s="259"/>
      <c r="BR207" s="259"/>
      <c r="BS207" s="259"/>
      <c r="BT207" s="259"/>
      <c r="BU207" s="259"/>
    </row>
    <row r="208" spans="1:75" x14ac:dyDescent="0.25">
      <c r="BP208" s="259"/>
      <c r="BQ208" s="259"/>
      <c r="BR208" s="259"/>
      <c r="BS208" s="259"/>
      <c r="BT208" s="259"/>
      <c r="BU208" s="259"/>
    </row>
    <row r="209" spans="68:73" x14ac:dyDescent="0.25">
      <c r="BP209" s="259"/>
      <c r="BQ209" s="259"/>
      <c r="BR209" s="259"/>
      <c r="BS209" s="259"/>
      <c r="BT209" s="259"/>
      <c r="BU209" s="259"/>
    </row>
    <row r="210" spans="68:73" x14ac:dyDescent="0.25">
      <c r="BP210" s="259"/>
      <c r="BQ210" s="259"/>
      <c r="BR210" s="259"/>
      <c r="BS210" s="259"/>
      <c r="BT210" s="259"/>
      <c r="BU210" s="259"/>
    </row>
    <row r="211" spans="68:73" x14ac:dyDescent="0.25">
      <c r="BP211" s="259"/>
      <c r="BQ211" s="259"/>
      <c r="BR211" s="259"/>
      <c r="BS211" s="259"/>
      <c r="BT211" s="259"/>
      <c r="BU211" s="259"/>
    </row>
    <row r="212" spans="68:73" x14ac:dyDescent="0.25">
      <c r="BP212" s="259"/>
      <c r="BQ212" s="259"/>
      <c r="BR212" s="259"/>
      <c r="BS212" s="259"/>
      <c r="BT212" s="259"/>
      <c r="BU212" s="259"/>
    </row>
    <row r="213" spans="68:73" x14ac:dyDescent="0.25">
      <c r="BP213" s="259"/>
      <c r="BQ213" s="259"/>
      <c r="BR213" s="259"/>
      <c r="BS213" s="259"/>
      <c r="BT213" s="259"/>
      <c r="BU213" s="259"/>
    </row>
    <row r="214" spans="68:73" x14ac:dyDescent="0.25">
      <c r="BP214" s="259"/>
      <c r="BQ214" s="259"/>
      <c r="BR214" s="259"/>
      <c r="BS214" s="259"/>
      <c r="BT214" s="259"/>
      <c r="BU214" s="259"/>
    </row>
    <row r="215" spans="68:73" x14ac:dyDescent="0.25">
      <c r="BP215" s="259"/>
      <c r="BQ215" s="259"/>
      <c r="BR215" s="259"/>
      <c r="BS215" s="259"/>
      <c r="BT215" s="259"/>
      <c r="BU215" s="259"/>
    </row>
    <row r="216" spans="68:73" x14ac:dyDescent="0.25">
      <c r="BP216" s="259"/>
      <c r="BQ216" s="259"/>
      <c r="BR216" s="259"/>
      <c r="BS216" s="259"/>
      <c r="BT216" s="259"/>
      <c r="BU216" s="259"/>
    </row>
    <row r="217" spans="68:73" x14ac:dyDescent="0.25">
      <c r="BP217" s="259"/>
      <c r="BQ217" s="259"/>
      <c r="BR217" s="259"/>
      <c r="BS217" s="259"/>
      <c r="BT217" s="259"/>
      <c r="BU217" s="259"/>
    </row>
    <row r="218" spans="68:73" x14ac:dyDescent="0.25">
      <c r="BP218" s="259"/>
      <c r="BQ218" s="259"/>
      <c r="BR218" s="259"/>
      <c r="BS218" s="259"/>
      <c r="BT218" s="259"/>
      <c r="BU218" s="259"/>
    </row>
    <row r="219" spans="68:73" x14ac:dyDescent="0.25">
      <c r="BP219" s="259"/>
      <c r="BQ219" s="259"/>
      <c r="BR219" s="259"/>
      <c r="BS219" s="259"/>
      <c r="BT219" s="259"/>
      <c r="BU219" s="259"/>
    </row>
    <row r="220" spans="68:73" x14ac:dyDescent="0.25">
      <c r="BP220" s="259"/>
      <c r="BQ220" s="259"/>
      <c r="BR220" s="259"/>
      <c r="BS220" s="259"/>
      <c r="BT220" s="259"/>
      <c r="BU220" s="259"/>
    </row>
    <row r="221" spans="68:73" x14ac:dyDescent="0.25">
      <c r="BP221" s="259"/>
      <c r="BQ221" s="259"/>
      <c r="BR221" s="259"/>
      <c r="BS221" s="259"/>
      <c r="BT221" s="259"/>
      <c r="BU221" s="259"/>
    </row>
    <row r="222" spans="68:73" x14ac:dyDescent="0.25">
      <c r="BP222" s="259"/>
      <c r="BQ222" s="259"/>
      <c r="BR222" s="259"/>
      <c r="BS222" s="259"/>
      <c r="BT222" s="259"/>
      <c r="BU222" s="259"/>
    </row>
    <row r="223" spans="68:73" x14ac:dyDescent="0.25">
      <c r="BP223" s="259"/>
      <c r="BQ223" s="259"/>
      <c r="BR223" s="259"/>
      <c r="BS223" s="259"/>
      <c r="BT223" s="259"/>
      <c r="BU223" s="259"/>
    </row>
    <row r="224" spans="68:73" x14ac:dyDescent="0.25">
      <c r="BP224" s="259"/>
      <c r="BQ224" s="259"/>
      <c r="BR224" s="259"/>
      <c r="BS224" s="259"/>
      <c r="BT224" s="259"/>
      <c r="BU224" s="259"/>
    </row>
    <row r="225" spans="68:73" x14ac:dyDescent="0.25">
      <c r="BP225" s="259"/>
      <c r="BQ225" s="259"/>
      <c r="BR225" s="259"/>
      <c r="BS225" s="259"/>
      <c r="BT225" s="259"/>
      <c r="BU225" s="259"/>
    </row>
    <row r="226" spans="68:73" x14ac:dyDescent="0.25">
      <c r="BP226" s="259"/>
      <c r="BQ226" s="259"/>
      <c r="BR226" s="259"/>
      <c r="BS226" s="259"/>
      <c r="BT226" s="259"/>
      <c r="BU226" s="259"/>
    </row>
    <row r="227" spans="68:73" x14ac:dyDescent="0.25">
      <c r="BP227" s="259"/>
      <c r="BQ227" s="259"/>
      <c r="BR227" s="259"/>
      <c r="BS227" s="259"/>
      <c r="BT227" s="259"/>
      <c r="BU227" s="259"/>
    </row>
    <row r="228" spans="68:73" x14ac:dyDescent="0.25">
      <c r="BP228" s="259"/>
      <c r="BQ228" s="259"/>
      <c r="BR228" s="259"/>
      <c r="BS228" s="259"/>
      <c r="BT228" s="259"/>
      <c r="BU228" s="259"/>
    </row>
    <row r="229" spans="68:73" x14ac:dyDescent="0.25">
      <c r="BP229" s="259"/>
      <c r="BQ229" s="259"/>
      <c r="BR229" s="259"/>
      <c r="BS229" s="259"/>
      <c r="BT229" s="259"/>
      <c r="BU229" s="259"/>
    </row>
    <row r="230" spans="68:73" x14ac:dyDescent="0.25">
      <c r="BP230" s="259"/>
      <c r="BQ230" s="259"/>
      <c r="BR230" s="259"/>
      <c r="BS230" s="259"/>
      <c r="BT230" s="259"/>
      <c r="BU230" s="259"/>
    </row>
    <row r="231" spans="68:73" x14ac:dyDescent="0.25">
      <c r="BP231" s="259"/>
      <c r="BQ231" s="259"/>
      <c r="BR231" s="259"/>
      <c r="BS231" s="259"/>
      <c r="BT231" s="259"/>
      <c r="BU231" s="259"/>
    </row>
    <row r="232" spans="68:73" x14ac:dyDescent="0.25">
      <c r="BP232" s="259"/>
      <c r="BQ232" s="259"/>
      <c r="BR232" s="259"/>
      <c r="BS232" s="259"/>
      <c r="BT232" s="259"/>
      <c r="BU232" s="259"/>
    </row>
    <row r="233" spans="68:73" x14ac:dyDescent="0.25">
      <c r="BP233" s="259"/>
      <c r="BQ233" s="259"/>
      <c r="BR233" s="259"/>
      <c r="BS233" s="259"/>
      <c r="BT233" s="259"/>
      <c r="BU233" s="259"/>
    </row>
    <row r="234" spans="68:73" x14ac:dyDescent="0.25">
      <c r="BP234" s="259"/>
      <c r="BQ234" s="259"/>
      <c r="BR234" s="259"/>
      <c r="BS234" s="259"/>
      <c r="BT234" s="259"/>
      <c r="BU234" s="259"/>
    </row>
    <row r="235" spans="68:73" x14ac:dyDescent="0.25">
      <c r="BP235" s="259"/>
      <c r="BQ235" s="259"/>
      <c r="BR235" s="259"/>
      <c r="BS235" s="259"/>
      <c r="BT235" s="259"/>
      <c r="BU235" s="259"/>
    </row>
    <row r="236" spans="68:73" x14ac:dyDescent="0.25">
      <c r="BP236" s="259"/>
      <c r="BQ236" s="259"/>
      <c r="BR236" s="259"/>
      <c r="BS236" s="259"/>
      <c r="BT236" s="259"/>
      <c r="BU236" s="259"/>
    </row>
    <row r="237" spans="68:73" x14ac:dyDescent="0.25">
      <c r="BP237" s="259"/>
      <c r="BQ237" s="259"/>
      <c r="BR237" s="259"/>
      <c r="BS237" s="259"/>
      <c r="BT237" s="259"/>
      <c r="BU237" s="259"/>
    </row>
    <row r="238" spans="68:73" x14ac:dyDescent="0.25">
      <c r="BP238" s="259"/>
      <c r="BQ238" s="259"/>
      <c r="BR238" s="259"/>
      <c r="BS238" s="259"/>
      <c r="BT238" s="259"/>
      <c r="BU238" s="259"/>
    </row>
    <row r="239" spans="68:73" x14ac:dyDescent="0.25">
      <c r="BP239" s="259"/>
      <c r="BQ239" s="259"/>
      <c r="BR239" s="259"/>
      <c r="BS239" s="259"/>
      <c r="BT239" s="259"/>
      <c r="BU239" s="259"/>
    </row>
    <row r="240" spans="68:73" x14ac:dyDescent="0.25">
      <c r="BP240" s="259"/>
      <c r="BQ240" s="259"/>
      <c r="BR240" s="259"/>
      <c r="BS240" s="259"/>
      <c r="BT240" s="259"/>
      <c r="BU240" s="259"/>
    </row>
    <row r="241" spans="68:73" x14ac:dyDescent="0.25">
      <c r="BP241" s="259"/>
      <c r="BQ241" s="259"/>
      <c r="BR241" s="259"/>
      <c r="BS241" s="259"/>
      <c r="BT241" s="259"/>
      <c r="BU241" s="259"/>
    </row>
    <row r="242" spans="68:73" x14ac:dyDescent="0.25">
      <c r="BP242" s="259"/>
      <c r="BQ242" s="259"/>
      <c r="BR242" s="259"/>
      <c r="BS242" s="259"/>
      <c r="BT242" s="259"/>
      <c r="BU242" s="259"/>
    </row>
    <row r="243" spans="68:73" x14ac:dyDescent="0.25">
      <c r="BP243" s="259"/>
      <c r="BQ243" s="259"/>
      <c r="BR243" s="259"/>
      <c r="BS243" s="259"/>
      <c r="BT243" s="259"/>
      <c r="BU243" s="259"/>
    </row>
    <row r="244" spans="68:73" x14ac:dyDescent="0.25">
      <c r="BP244" s="259"/>
      <c r="BQ244" s="259"/>
      <c r="BR244" s="259"/>
      <c r="BS244" s="259"/>
      <c r="BT244" s="259"/>
      <c r="BU244" s="259"/>
    </row>
    <row r="245" spans="68:73" x14ac:dyDescent="0.25">
      <c r="BP245" s="259"/>
      <c r="BQ245" s="259"/>
      <c r="BR245" s="259"/>
      <c r="BS245" s="259"/>
      <c r="BT245" s="259"/>
      <c r="BU245" s="259"/>
    </row>
    <row r="246" spans="68:73" x14ac:dyDescent="0.25">
      <c r="BP246" s="259"/>
      <c r="BQ246" s="259"/>
      <c r="BR246" s="259"/>
      <c r="BS246" s="259"/>
      <c r="BT246" s="259"/>
      <c r="BU246" s="259"/>
    </row>
    <row r="247" spans="68:73" x14ac:dyDescent="0.25">
      <c r="BP247" s="259"/>
      <c r="BQ247" s="259"/>
      <c r="BR247" s="259"/>
      <c r="BS247" s="259"/>
      <c r="BT247" s="259"/>
      <c r="BU247" s="259"/>
    </row>
    <row r="248" spans="68:73" x14ac:dyDescent="0.25">
      <c r="BP248" s="259"/>
      <c r="BQ248" s="259"/>
      <c r="BR248" s="259"/>
      <c r="BS248" s="259"/>
      <c r="BT248" s="259"/>
      <c r="BU248" s="259"/>
    </row>
    <row r="249" spans="68:73" x14ac:dyDescent="0.25">
      <c r="BP249" s="259"/>
      <c r="BQ249" s="259"/>
      <c r="BR249" s="259"/>
      <c r="BS249" s="259"/>
      <c r="BT249" s="259"/>
      <c r="BU249" s="259"/>
    </row>
    <row r="250" spans="68:73" x14ac:dyDescent="0.25">
      <c r="BP250" s="259"/>
      <c r="BQ250" s="259"/>
      <c r="BR250" s="259"/>
      <c r="BS250" s="259"/>
      <c r="BT250" s="259"/>
      <c r="BU250" s="259"/>
    </row>
  </sheetData>
  <autoFilter ref="AT4:BW201" xr:uid="{79E69E9C-0D8B-44C7-B4EE-7CAEFEFE18A3}"/>
  <mergeCells count="10">
    <mergeCell ref="Z18:Z21"/>
    <mergeCell ref="Z22:Z25"/>
    <mergeCell ref="Z26:Z29"/>
    <mergeCell ref="Z30:Z33"/>
    <mergeCell ref="Z4:AA4"/>
    <mergeCell ref="AJ4:AK4"/>
    <mergeCell ref="AJ18:AJ21"/>
    <mergeCell ref="AJ22:AJ25"/>
    <mergeCell ref="AJ26:AJ29"/>
    <mergeCell ref="AJ30:AJ33"/>
  </mergeCells>
  <phoneticPr fontId="7" type="noConversion"/>
  <conditionalFormatting sqref="A4:BS5 AU6:BO62 AU63:BN166 BL167:BN201 O5:Q8 B6:AS197 BP6:BS201 AT1 A2 N2 R2:AS2 BR2 O2:Q3 A3:Y3 AA3:AI3 AK3:AW3 AY3:BD3 BN3:BR3 BV3:BW201 A6:A201 AT6:AT201 BO63:BO201 AU167:BK197">
    <cfRule type="expression" dxfId="8" priority="36">
      <formula>A1&lt;&gt;""</formula>
    </cfRule>
  </conditionalFormatting>
  <conditionalFormatting sqref="O5:O8">
    <cfRule type="containsText" dxfId="7" priority="3" operator="containsText" text="service 3">
      <formula>NOT(ISERROR(SEARCH("service 3",O5)))</formula>
    </cfRule>
    <cfRule type="containsText" dxfId="6" priority="4" operator="containsText" text="service 1">
      <formula>NOT(ISERROR(SEARCH("service 1",O5)))</formula>
    </cfRule>
  </conditionalFormatting>
  <conditionalFormatting sqref="O4:P4">
    <cfRule type="expression" dxfId="5" priority="2">
      <formula>O4&lt;&gt;""</formula>
    </cfRule>
  </conditionalFormatting>
  <conditionalFormatting sqref="BL2:BM1048576">
    <cfRule type="containsText" dxfId="4" priority="22" operator="containsText" text="service 3">
      <formula>NOT(ISERROR(SEARCH("service 3",BL2)))</formula>
    </cfRule>
    <cfRule type="containsText" dxfId="3" priority="23" operator="containsText" text="service 1">
      <formula>NOT(ISERROR(SEARCH("service 1",BL2)))</formula>
    </cfRule>
  </conditionalFormatting>
  <conditionalFormatting sqref="BQ97:BU201 BP202:BU250 BT4:BU96">
    <cfRule type="expression" dxfId="2" priority="16">
      <formula>BP4&lt;&gt;""</formula>
    </cfRule>
  </conditionalFormatting>
  <conditionalFormatting sqref="BS4:BS1048576">
    <cfRule type="cellIs" dxfId="1" priority="1" operator="equal">
      <formula>0</formula>
    </cfRule>
  </conditionalFormatting>
  <conditionalFormatting sqref="BV2">
    <cfRule type="containsText" dxfId="0" priority="12" operator="containsText" text="ch">
      <formula>NOT(ISERROR(SEARCH("ch",BV2)))</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7282E-05BF-44F7-895C-9C563EF10266}">
  <sheetPr>
    <tabColor theme="8"/>
    <pageSetUpPr fitToPage="1"/>
  </sheetPr>
  <dimension ref="B2:W230"/>
  <sheetViews>
    <sheetView zoomScale="70" zoomScaleNormal="70" zoomScaleSheetLayoutView="55" workbookViewId="0">
      <selection activeCell="L17" sqref="L17"/>
    </sheetView>
  </sheetViews>
  <sheetFormatPr baseColWidth="10" defaultColWidth="11.42578125" defaultRowHeight="15" x14ac:dyDescent="0.25"/>
  <cols>
    <col min="1" max="1" width="11.42578125" style="2"/>
    <col min="2" max="2" width="60.42578125" style="2" customWidth="1"/>
    <col min="3" max="3" width="17.42578125" style="2" customWidth="1"/>
    <col min="4" max="4" width="16.5703125" style="2" customWidth="1"/>
    <col min="5" max="5" width="10.42578125" style="2" customWidth="1"/>
    <col min="6" max="6" width="38" style="2" customWidth="1"/>
    <col min="7" max="10" width="10.42578125" style="2" customWidth="1"/>
    <col min="11" max="11" width="27.7109375" style="2" customWidth="1"/>
    <col min="12" max="12" width="10.42578125" style="2" customWidth="1"/>
    <col min="13" max="16" width="3.28515625" style="2" customWidth="1"/>
    <col min="17" max="17" width="29.42578125" style="2" customWidth="1"/>
    <col min="18" max="18" width="26.42578125" style="2" customWidth="1"/>
    <col min="19" max="19" width="26.42578125" style="246" customWidth="1"/>
    <col min="20" max="20" width="34.28515625" style="2" customWidth="1"/>
    <col min="21" max="21" width="86.42578125" style="2" customWidth="1"/>
    <col min="22" max="22" width="24.28515625" style="2" customWidth="1"/>
    <col min="23" max="23" width="59.7109375" style="246" customWidth="1"/>
    <col min="24" max="32" width="20.7109375" style="2" customWidth="1"/>
    <col min="33" max="33" width="129.28515625" style="2" bestFit="1" customWidth="1"/>
    <col min="34" max="34" width="133.42578125" style="2" bestFit="1" customWidth="1"/>
    <col min="35" max="35" width="168.28515625" style="2" bestFit="1" customWidth="1"/>
    <col min="36" max="36" width="187.5703125" style="2" bestFit="1" customWidth="1"/>
    <col min="37" max="37" width="203.42578125" style="2" bestFit="1" customWidth="1"/>
    <col min="38" max="38" width="188.5703125" style="2" bestFit="1" customWidth="1"/>
    <col min="39" max="39" width="123.42578125" style="2" bestFit="1" customWidth="1"/>
    <col min="40" max="40" width="144.28515625" style="2" bestFit="1" customWidth="1"/>
    <col min="41" max="41" width="134.28515625" style="2" bestFit="1" customWidth="1"/>
    <col min="42" max="42" width="86.42578125" style="2" bestFit="1" customWidth="1"/>
    <col min="43" max="43" width="105.42578125" style="2" bestFit="1" customWidth="1"/>
    <col min="44" max="44" width="60.7109375" style="2" bestFit="1" customWidth="1"/>
    <col min="45" max="45" width="106.42578125" style="2" bestFit="1" customWidth="1"/>
    <col min="46" max="46" width="98.7109375" style="2" bestFit="1" customWidth="1"/>
    <col min="47" max="47" width="173.28515625" style="2" bestFit="1" customWidth="1"/>
    <col min="48" max="48" width="161.42578125" style="2" bestFit="1" customWidth="1"/>
    <col min="49" max="49" width="133" style="2" bestFit="1" customWidth="1"/>
    <col min="50" max="50" width="96.28515625" style="2" bestFit="1" customWidth="1"/>
    <col min="51" max="51" width="97" style="2" bestFit="1" customWidth="1"/>
    <col min="52" max="52" width="234.42578125" style="2" bestFit="1" customWidth="1"/>
    <col min="53" max="53" width="184.42578125" style="2" bestFit="1" customWidth="1"/>
    <col min="54" max="54" width="155.5703125" style="2" bestFit="1" customWidth="1"/>
    <col min="55" max="55" width="255.7109375" style="2" bestFit="1" customWidth="1"/>
    <col min="56" max="56" width="93.5703125" style="2" bestFit="1" customWidth="1"/>
    <col min="57" max="57" width="110" style="2" bestFit="1" customWidth="1"/>
    <col min="58" max="58" width="255.7109375" style="2" bestFit="1" customWidth="1"/>
    <col min="59" max="59" width="149.28515625" style="2" bestFit="1" customWidth="1"/>
    <col min="60" max="60" width="161.7109375" style="2" bestFit="1" customWidth="1"/>
    <col min="61" max="61" width="118.42578125" style="2" bestFit="1" customWidth="1"/>
    <col min="62" max="62" width="203.28515625" style="2" bestFit="1" customWidth="1"/>
    <col min="63" max="63" width="208.42578125" style="2" bestFit="1" customWidth="1"/>
    <col min="64" max="64" width="146.5703125" style="2" bestFit="1" customWidth="1"/>
    <col min="65" max="65" width="140.42578125" style="2" bestFit="1" customWidth="1"/>
    <col min="66" max="66" width="151.7109375" style="2" bestFit="1" customWidth="1"/>
    <col min="67" max="67" width="131.28515625" style="2" bestFit="1" customWidth="1"/>
    <col min="68" max="68" width="116.7109375" style="2" bestFit="1" customWidth="1"/>
    <col min="69" max="69" width="114.28515625" style="2" bestFit="1" customWidth="1"/>
    <col min="70" max="70" width="180.42578125" style="2" bestFit="1" customWidth="1"/>
    <col min="71" max="71" width="169.28515625" style="2" bestFit="1" customWidth="1"/>
    <col min="72" max="72" width="148.28515625" style="2" bestFit="1" customWidth="1"/>
    <col min="73" max="73" width="125.7109375" style="2" bestFit="1" customWidth="1"/>
    <col min="74" max="74" width="138.7109375" style="2" bestFit="1" customWidth="1"/>
    <col min="75" max="75" width="60.28515625" style="2" bestFit="1" customWidth="1"/>
    <col min="76" max="76" width="51.7109375" style="2" bestFit="1" customWidth="1"/>
    <col min="77" max="77" width="159.5703125" style="2" bestFit="1" customWidth="1"/>
    <col min="78" max="78" width="217.7109375" style="2" bestFit="1" customWidth="1"/>
    <col min="79" max="79" width="157.7109375" style="2" bestFit="1" customWidth="1"/>
    <col min="80" max="80" width="74.28515625" style="2" bestFit="1" customWidth="1"/>
    <col min="81" max="81" width="128.7109375" style="2" bestFit="1" customWidth="1"/>
    <col min="82" max="82" width="188.7109375" style="2" bestFit="1" customWidth="1"/>
    <col min="83" max="83" width="255.7109375" style="2" bestFit="1" customWidth="1"/>
    <col min="84" max="84" width="127.5703125" style="2" bestFit="1" customWidth="1"/>
    <col min="85" max="85" width="124.42578125" style="2" bestFit="1" customWidth="1"/>
    <col min="86" max="86" width="162.28515625" style="2" bestFit="1" customWidth="1"/>
    <col min="87" max="87" width="105.28515625" style="2" bestFit="1" customWidth="1"/>
    <col min="88" max="88" width="154.7109375" style="2" bestFit="1" customWidth="1"/>
    <col min="89" max="89" width="12.5703125" style="2" bestFit="1" customWidth="1"/>
    <col min="90" max="16384" width="11.42578125" style="2"/>
  </cols>
  <sheetData>
    <row r="2" spans="2:23" s="446" customFormat="1" ht="43.5" customHeight="1" x14ac:dyDescent="0.55000000000000004">
      <c r="B2" s="447" t="s">
        <v>532</v>
      </c>
      <c r="S2" s="448"/>
      <c r="W2" s="448"/>
    </row>
    <row r="3" spans="2:23" s="444" customFormat="1" ht="17.25" customHeight="1" x14ac:dyDescent="0.35">
      <c r="B3" s="449" t="s">
        <v>533</v>
      </c>
      <c r="S3" s="445"/>
      <c r="W3" s="445"/>
    </row>
    <row r="4" spans="2:23" s="443" customFormat="1" ht="17.25" customHeight="1" x14ac:dyDescent="0.25">
      <c r="B4" s="441" t="s">
        <v>531</v>
      </c>
      <c r="C4" s="450"/>
      <c r="D4" s="450"/>
      <c r="E4" s="450"/>
      <c r="F4" s="450"/>
      <c r="G4" s="450"/>
      <c r="H4" s="450"/>
      <c r="I4" s="450"/>
      <c r="J4" s="450"/>
      <c r="K4" s="450"/>
      <c r="L4" s="450"/>
      <c r="M4" s="450"/>
      <c r="N4" s="450"/>
      <c r="O4" s="450"/>
      <c r="P4" s="450"/>
      <c r="Q4" s="450"/>
      <c r="R4" s="450"/>
      <c r="S4" s="451"/>
      <c r="W4" s="451"/>
    </row>
    <row r="6" spans="2:23" ht="21" x14ac:dyDescent="0.35">
      <c r="B6" s="452" t="s">
        <v>430</v>
      </c>
    </row>
    <row r="8" spans="2:23" x14ac:dyDescent="0.25">
      <c r="B8"/>
      <c r="C8"/>
    </row>
    <row r="9" spans="2:23" x14ac:dyDescent="0.25">
      <c r="B9" s="244" t="s">
        <v>417</v>
      </c>
      <c r="C9" t="s">
        <v>414</v>
      </c>
    </row>
    <row r="10" spans="2:23" x14ac:dyDescent="0.25">
      <c r="B10" s="396"/>
    </row>
    <row r="11" spans="2:23" x14ac:dyDescent="0.25">
      <c r="B11" s="244" t="s">
        <v>428</v>
      </c>
      <c r="C11" s="244" t="s">
        <v>413</v>
      </c>
      <c r="D11"/>
      <c r="E11"/>
      <c r="F11"/>
      <c r="G11"/>
      <c r="H11"/>
      <c r="I11"/>
      <c r="J11"/>
      <c r="K11"/>
      <c r="L11"/>
    </row>
    <row r="12" spans="2:23" s="271" customFormat="1" ht="33" customHeight="1" x14ac:dyDescent="0.25">
      <c r="B12" s="270" t="s">
        <v>411</v>
      </c>
      <c r="C12" s="242">
        <v>0</v>
      </c>
      <c r="D12" s="242"/>
      <c r="E12" s="242" t="s">
        <v>487</v>
      </c>
      <c r="F12" s="242" t="s">
        <v>412</v>
      </c>
      <c r="G12"/>
      <c r="H12"/>
      <c r="I12"/>
      <c r="J12"/>
      <c r="K12"/>
      <c r="L12"/>
    </row>
    <row r="13" spans="2:23" x14ac:dyDescent="0.25">
      <c r="B13" s="246" t="s">
        <v>10</v>
      </c>
      <c r="G13"/>
      <c r="H13"/>
      <c r="I13"/>
      <c r="J13"/>
      <c r="K13"/>
      <c r="L13"/>
    </row>
    <row r="14" spans="2:23" x14ac:dyDescent="0.25">
      <c r="B14" s="245" t="s">
        <v>487</v>
      </c>
      <c r="C14"/>
      <c r="D14"/>
      <c r="E14"/>
      <c r="F14"/>
      <c r="G14"/>
      <c r="H14"/>
      <c r="I14"/>
      <c r="J14"/>
      <c r="K14"/>
      <c r="L14"/>
    </row>
    <row r="15" spans="2:23" x14ac:dyDescent="0.25">
      <c r="B15" s="397" t="s">
        <v>138</v>
      </c>
      <c r="C15" s="2">
        <v>8</v>
      </c>
      <c r="F15" s="2">
        <v>8</v>
      </c>
      <c r="G15"/>
      <c r="H15"/>
      <c r="I15"/>
      <c r="J15"/>
      <c r="K15"/>
      <c r="L15"/>
    </row>
    <row r="16" spans="2:23" x14ac:dyDescent="0.25">
      <c r="B16" s="397" t="s">
        <v>22</v>
      </c>
      <c r="C16" s="2">
        <v>7</v>
      </c>
      <c r="F16" s="2">
        <v>7</v>
      </c>
      <c r="G16"/>
      <c r="H16"/>
      <c r="I16"/>
      <c r="J16"/>
      <c r="K16"/>
      <c r="L16"/>
    </row>
    <row r="17" spans="2:12" x14ac:dyDescent="0.25">
      <c r="B17" s="397" t="s">
        <v>23</v>
      </c>
      <c r="C17" s="2">
        <v>5</v>
      </c>
      <c r="F17" s="2">
        <v>5</v>
      </c>
      <c r="G17"/>
      <c r="H17"/>
      <c r="I17"/>
      <c r="J17"/>
      <c r="K17"/>
      <c r="L17"/>
    </row>
    <row r="18" spans="2:12" x14ac:dyDescent="0.25">
      <c r="B18" s="397" t="s">
        <v>24</v>
      </c>
      <c r="C18" s="2">
        <v>1</v>
      </c>
      <c r="F18" s="2">
        <v>1</v>
      </c>
      <c r="G18"/>
      <c r="H18"/>
      <c r="I18"/>
      <c r="J18"/>
      <c r="K18"/>
      <c r="L18"/>
    </row>
    <row r="19" spans="2:12" x14ac:dyDescent="0.25">
      <c r="B19" s="397" t="s">
        <v>40</v>
      </c>
      <c r="C19" s="2">
        <v>6</v>
      </c>
      <c r="F19" s="2">
        <v>6</v>
      </c>
      <c r="G19"/>
      <c r="H19"/>
      <c r="I19"/>
      <c r="J19"/>
      <c r="K19"/>
      <c r="L19"/>
    </row>
    <row r="20" spans="2:12" x14ac:dyDescent="0.25">
      <c r="B20" s="382" t="s">
        <v>41</v>
      </c>
      <c r="C20">
        <v>3</v>
      </c>
      <c r="D20">
        <v>1</v>
      </c>
      <c r="E20"/>
      <c r="F20">
        <v>4</v>
      </c>
      <c r="G20"/>
      <c r="H20"/>
      <c r="I20"/>
      <c r="J20"/>
      <c r="K20"/>
      <c r="L20"/>
    </row>
    <row r="21" spans="2:12" x14ac:dyDescent="0.25">
      <c r="B21" s="382" t="s">
        <v>487</v>
      </c>
      <c r="C21">
        <v>5</v>
      </c>
      <c r="D21"/>
      <c r="E21"/>
      <c r="F21">
        <v>5</v>
      </c>
      <c r="G21"/>
      <c r="H21"/>
      <c r="I21"/>
      <c r="J21"/>
      <c r="K21"/>
      <c r="L21"/>
    </row>
    <row r="22" spans="2:12" x14ac:dyDescent="0.25">
      <c r="B22" s="246" t="s">
        <v>130</v>
      </c>
      <c r="C22"/>
      <c r="D22"/>
      <c r="E22"/>
      <c r="F22"/>
      <c r="G22"/>
      <c r="H22"/>
      <c r="I22"/>
      <c r="J22"/>
      <c r="K22"/>
      <c r="L22"/>
    </row>
    <row r="23" spans="2:12" x14ac:dyDescent="0.25">
      <c r="B23" s="245" t="s">
        <v>487</v>
      </c>
      <c r="C23"/>
      <c r="D23"/>
      <c r="E23"/>
      <c r="F23"/>
      <c r="G23"/>
      <c r="H23"/>
      <c r="I23"/>
      <c r="J23"/>
      <c r="K23"/>
      <c r="L23"/>
    </row>
    <row r="24" spans="2:12" x14ac:dyDescent="0.25">
      <c r="B24" s="382" t="s">
        <v>3</v>
      </c>
      <c r="C24">
        <v>12</v>
      </c>
      <c r="D24"/>
      <c r="E24"/>
      <c r="F24">
        <v>12</v>
      </c>
      <c r="G24"/>
      <c r="H24"/>
      <c r="I24"/>
      <c r="J24"/>
      <c r="K24"/>
      <c r="L24"/>
    </row>
    <row r="25" spans="2:12" x14ac:dyDescent="0.25">
      <c r="B25" s="382" t="s">
        <v>470</v>
      </c>
      <c r="C25">
        <v>6</v>
      </c>
      <c r="D25"/>
      <c r="E25"/>
      <c r="F25">
        <v>6</v>
      </c>
      <c r="G25"/>
      <c r="H25"/>
      <c r="I25"/>
      <c r="J25"/>
      <c r="K25"/>
      <c r="L25"/>
    </row>
    <row r="26" spans="2:12" x14ac:dyDescent="0.25">
      <c r="B26" s="382" t="s">
        <v>487</v>
      </c>
      <c r="C26">
        <v>1</v>
      </c>
      <c r="D26"/>
      <c r="E26"/>
      <c r="F26">
        <v>1</v>
      </c>
      <c r="G26"/>
      <c r="H26"/>
      <c r="I26"/>
      <c r="J26"/>
      <c r="K26"/>
      <c r="L26"/>
    </row>
    <row r="27" spans="2:12" x14ac:dyDescent="0.25">
      <c r="B27" s="246" t="s">
        <v>461</v>
      </c>
      <c r="C27"/>
      <c r="D27"/>
      <c r="E27"/>
      <c r="F27"/>
      <c r="G27"/>
      <c r="H27"/>
      <c r="I27"/>
      <c r="J27"/>
      <c r="K27"/>
      <c r="L27"/>
    </row>
    <row r="28" spans="2:12" x14ac:dyDescent="0.25">
      <c r="B28" s="245" t="s">
        <v>102</v>
      </c>
      <c r="C28"/>
      <c r="D28"/>
      <c r="E28"/>
      <c r="F28"/>
      <c r="G28"/>
      <c r="H28"/>
      <c r="I28"/>
      <c r="J28"/>
      <c r="K28"/>
      <c r="L28"/>
    </row>
    <row r="29" spans="2:12" x14ac:dyDescent="0.25">
      <c r="B29" s="382" t="s">
        <v>3</v>
      </c>
      <c r="C29">
        <v>13</v>
      </c>
      <c r="D29">
        <v>2</v>
      </c>
      <c r="E29"/>
      <c r="F29">
        <v>15</v>
      </c>
      <c r="G29"/>
      <c r="H29"/>
      <c r="I29"/>
      <c r="J29"/>
      <c r="K29"/>
      <c r="L29"/>
    </row>
    <row r="30" spans="2:12" x14ac:dyDescent="0.25">
      <c r="B30" s="382" t="s">
        <v>33</v>
      </c>
      <c r="C30">
        <v>2</v>
      </c>
      <c r="D30"/>
      <c r="E30"/>
      <c r="F30">
        <v>2</v>
      </c>
      <c r="G30"/>
      <c r="H30"/>
      <c r="I30"/>
      <c r="J30"/>
      <c r="K30"/>
      <c r="L30"/>
    </row>
    <row r="31" spans="2:12" x14ac:dyDescent="0.25">
      <c r="B31" s="382" t="s">
        <v>34</v>
      </c>
      <c r="C31">
        <v>2</v>
      </c>
      <c r="D31"/>
      <c r="E31"/>
      <c r="F31">
        <v>2</v>
      </c>
      <c r="G31"/>
      <c r="H31"/>
      <c r="I31"/>
      <c r="J31"/>
      <c r="K31"/>
      <c r="L31"/>
    </row>
    <row r="32" spans="2:12" x14ac:dyDescent="0.25">
      <c r="B32" s="382" t="s">
        <v>5</v>
      </c>
      <c r="C32">
        <v>11</v>
      </c>
      <c r="D32"/>
      <c r="E32"/>
      <c r="F32">
        <v>11</v>
      </c>
      <c r="G32"/>
      <c r="H32"/>
      <c r="I32"/>
      <c r="J32"/>
      <c r="K32"/>
      <c r="L32"/>
    </row>
    <row r="33" spans="2:12" x14ac:dyDescent="0.25">
      <c r="B33" s="382" t="s">
        <v>487</v>
      </c>
      <c r="C33">
        <v>3</v>
      </c>
      <c r="D33"/>
      <c r="E33"/>
      <c r="F33">
        <v>3</v>
      </c>
      <c r="G33"/>
      <c r="H33"/>
      <c r="I33"/>
      <c r="J33"/>
      <c r="K33"/>
      <c r="L33"/>
    </row>
    <row r="34" spans="2:12" x14ac:dyDescent="0.25">
      <c r="B34" s="245" t="s">
        <v>103</v>
      </c>
      <c r="C34"/>
      <c r="D34"/>
      <c r="E34"/>
      <c r="F34"/>
      <c r="G34"/>
      <c r="H34"/>
      <c r="I34"/>
      <c r="J34"/>
      <c r="K34"/>
      <c r="L34"/>
    </row>
    <row r="35" spans="2:12" x14ac:dyDescent="0.25">
      <c r="B35" s="382" t="s">
        <v>3</v>
      </c>
      <c r="C35">
        <v>13</v>
      </c>
      <c r="D35">
        <v>2</v>
      </c>
      <c r="E35"/>
      <c r="F35">
        <v>15</v>
      </c>
      <c r="G35"/>
      <c r="H35"/>
      <c r="I35"/>
      <c r="J35"/>
      <c r="K35"/>
      <c r="L35"/>
    </row>
    <row r="36" spans="2:12" x14ac:dyDescent="0.25">
      <c r="B36" s="382" t="s">
        <v>33</v>
      </c>
      <c r="C36">
        <v>2</v>
      </c>
      <c r="D36"/>
      <c r="E36"/>
      <c r="F36">
        <v>2</v>
      </c>
      <c r="G36"/>
      <c r="H36"/>
      <c r="I36"/>
      <c r="J36"/>
      <c r="K36"/>
      <c r="L36"/>
    </row>
    <row r="37" spans="2:12" x14ac:dyDescent="0.25">
      <c r="B37" s="382" t="s">
        <v>34</v>
      </c>
      <c r="C37">
        <v>2</v>
      </c>
      <c r="D37"/>
      <c r="E37"/>
      <c r="F37">
        <v>2</v>
      </c>
      <c r="G37"/>
      <c r="H37"/>
      <c r="I37"/>
      <c r="J37"/>
      <c r="K37"/>
      <c r="L37"/>
    </row>
    <row r="38" spans="2:12" x14ac:dyDescent="0.25">
      <c r="B38" s="382" t="s">
        <v>5</v>
      </c>
      <c r="C38">
        <v>11</v>
      </c>
      <c r="D38"/>
      <c r="E38"/>
      <c r="F38">
        <v>11</v>
      </c>
      <c r="G38"/>
      <c r="H38"/>
      <c r="I38"/>
      <c r="J38"/>
      <c r="K38"/>
      <c r="L38"/>
    </row>
    <row r="39" spans="2:12" x14ac:dyDescent="0.25">
      <c r="B39" s="382" t="s">
        <v>487</v>
      </c>
      <c r="C39">
        <v>3</v>
      </c>
      <c r="D39"/>
      <c r="E39"/>
      <c r="F39">
        <v>3</v>
      </c>
      <c r="G39"/>
      <c r="H39"/>
      <c r="I39"/>
      <c r="J39"/>
      <c r="K39"/>
      <c r="L39"/>
    </row>
    <row r="40" spans="2:12" x14ac:dyDescent="0.25">
      <c r="B40" s="245" t="s">
        <v>104</v>
      </c>
      <c r="C40"/>
      <c r="D40"/>
      <c r="E40"/>
      <c r="F40"/>
      <c r="G40"/>
      <c r="H40"/>
      <c r="I40"/>
      <c r="J40"/>
      <c r="K40"/>
      <c r="L40"/>
    </row>
    <row r="41" spans="2:12" x14ac:dyDescent="0.25">
      <c r="B41" s="382" t="s">
        <v>3</v>
      </c>
      <c r="C41">
        <v>13</v>
      </c>
      <c r="D41">
        <v>2</v>
      </c>
      <c r="E41"/>
      <c r="F41">
        <v>15</v>
      </c>
      <c r="G41"/>
      <c r="H41"/>
      <c r="I41"/>
      <c r="J41"/>
      <c r="K41"/>
      <c r="L41"/>
    </row>
    <row r="42" spans="2:12" x14ac:dyDescent="0.25">
      <c r="B42" s="382" t="s">
        <v>33</v>
      </c>
      <c r="C42">
        <v>2</v>
      </c>
      <c r="D42"/>
      <c r="E42"/>
      <c r="F42">
        <v>2</v>
      </c>
      <c r="G42"/>
      <c r="H42"/>
      <c r="I42"/>
      <c r="J42"/>
      <c r="K42"/>
      <c r="L42"/>
    </row>
    <row r="43" spans="2:12" x14ac:dyDescent="0.25">
      <c r="B43" s="382" t="s">
        <v>34</v>
      </c>
      <c r="C43">
        <v>2</v>
      </c>
      <c r="D43"/>
      <c r="E43"/>
      <c r="F43">
        <v>2</v>
      </c>
      <c r="G43"/>
      <c r="H43"/>
      <c r="I43"/>
      <c r="J43"/>
      <c r="K43"/>
      <c r="L43"/>
    </row>
    <row r="44" spans="2:12" x14ac:dyDescent="0.25">
      <c r="B44" s="382" t="s">
        <v>5</v>
      </c>
      <c r="C44">
        <v>11</v>
      </c>
      <c r="D44"/>
      <c r="E44"/>
      <c r="F44">
        <v>11</v>
      </c>
      <c r="G44"/>
      <c r="H44"/>
      <c r="I44"/>
      <c r="J44"/>
      <c r="K44"/>
      <c r="L44"/>
    </row>
    <row r="45" spans="2:12" x14ac:dyDescent="0.25">
      <c r="B45" s="382" t="s">
        <v>487</v>
      </c>
      <c r="C45">
        <v>3</v>
      </c>
      <c r="D45"/>
      <c r="E45"/>
      <c r="F45">
        <v>3</v>
      </c>
      <c r="G45"/>
      <c r="H45"/>
      <c r="I45"/>
      <c r="J45"/>
      <c r="K45"/>
      <c r="L45"/>
    </row>
    <row r="46" spans="2:12" x14ac:dyDescent="0.25">
      <c r="B46" s="245" t="s">
        <v>121</v>
      </c>
      <c r="C46"/>
      <c r="D46"/>
      <c r="E46"/>
      <c r="F46"/>
      <c r="G46"/>
      <c r="H46"/>
      <c r="I46"/>
      <c r="J46"/>
      <c r="K46"/>
      <c r="L46"/>
    </row>
    <row r="47" spans="2:12" x14ac:dyDescent="0.25">
      <c r="B47" s="382" t="s">
        <v>3</v>
      </c>
      <c r="C47">
        <v>13</v>
      </c>
      <c r="D47">
        <v>2</v>
      </c>
      <c r="E47"/>
      <c r="F47">
        <v>15</v>
      </c>
      <c r="G47"/>
      <c r="H47"/>
      <c r="I47"/>
      <c r="J47"/>
      <c r="K47"/>
      <c r="L47"/>
    </row>
    <row r="48" spans="2:12" x14ac:dyDescent="0.25">
      <c r="B48" s="382" t="s">
        <v>33</v>
      </c>
      <c r="C48">
        <v>2</v>
      </c>
      <c r="D48"/>
      <c r="E48"/>
      <c r="F48">
        <v>2</v>
      </c>
      <c r="G48"/>
      <c r="H48"/>
      <c r="I48"/>
      <c r="J48"/>
      <c r="K48"/>
      <c r="L48"/>
    </row>
    <row r="49" spans="2:12" x14ac:dyDescent="0.25">
      <c r="B49" s="382" t="s">
        <v>34</v>
      </c>
      <c r="C49">
        <v>2</v>
      </c>
      <c r="D49"/>
      <c r="E49"/>
      <c r="F49">
        <v>2</v>
      </c>
      <c r="G49"/>
      <c r="H49"/>
      <c r="I49"/>
      <c r="J49"/>
      <c r="K49"/>
      <c r="L49"/>
    </row>
    <row r="50" spans="2:12" x14ac:dyDescent="0.25">
      <c r="B50" s="382" t="s">
        <v>5</v>
      </c>
      <c r="C50">
        <v>11</v>
      </c>
      <c r="D50"/>
      <c r="E50"/>
      <c r="F50">
        <v>11</v>
      </c>
      <c r="G50"/>
      <c r="H50"/>
      <c r="I50"/>
      <c r="J50"/>
      <c r="K50"/>
      <c r="L50"/>
    </row>
    <row r="51" spans="2:12" x14ac:dyDescent="0.25">
      <c r="B51" s="382" t="s">
        <v>487</v>
      </c>
      <c r="C51">
        <v>3</v>
      </c>
      <c r="D51"/>
      <c r="E51"/>
      <c r="F51">
        <v>3</v>
      </c>
      <c r="G51"/>
      <c r="H51"/>
      <c r="I51"/>
      <c r="J51"/>
      <c r="K51"/>
      <c r="L51"/>
    </row>
    <row r="52" spans="2:12" x14ac:dyDescent="0.25">
      <c r="B52" s="3" t="s">
        <v>412</v>
      </c>
      <c r="C52">
        <v>178</v>
      </c>
      <c r="D52">
        <v>9</v>
      </c>
      <c r="E52"/>
      <c r="F52">
        <v>187</v>
      </c>
      <c r="G52"/>
      <c r="H52"/>
      <c r="I52"/>
      <c r="J52"/>
      <c r="K52"/>
      <c r="L52"/>
    </row>
    <row r="53" spans="2:12" x14ac:dyDescent="0.25">
      <c r="B53"/>
      <c r="C53"/>
      <c r="D53"/>
      <c r="E53"/>
      <c r="F53"/>
      <c r="G53"/>
      <c r="H53"/>
      <c r="I53"/>
      <c r="J53"/>
      <c r="K53"/>
      <c r="L53"/>
    </row>
    <row r="54" spans="2:12" x14ac:dyDescent="0.25">
      <c r="B54"/>
      <c r="C54"/>
      <c r="D54"/>
      <c r="E54"/>
      <c r="F54"/>
      <c r="G54"/>
      <c r="H54"/>
      <c r="I54"/>
      <c r="J54"/>
      <c r="K54"/>
      <c r="L54"/>
    </row>
    <row r="55" spans="2:12" x14ac:dyDescent="0.25">
      <c r="B55"/>
      <c r="C55"/>
      <c r="D55"/>
      <c r="E55"/>
      <c r="F55"/>
    </row>
    <row r="56" spans="2:12" ht="21" x14ac:dyDescent="0.35">
      <c r="B56" s="452" t="s">
        <v>431</v>
      </c>
      <c r="C56" s="442"/>
      <c r="D56" s="442"/>
      <c r="E56" s="246"/>
      <c r="H56" s="246"/>
    </row>
    <row r="57" spans="2:12" x14ac:dyDescent="0.25">
      <c r="D57" s="246"/>
      <c r="H57" s="246"/>
    </row>
    <row r="58" spans="2:12" x14ac:dyDescent="0.25">
      <c r="B58" s="270" t="s">
        <v>416</v>
      </c>
      <c r="C58" s="2" t="s">
        <v>461</v>
      </c>
      <c r="D58" s="246"/>
      <c r="F58"/>
      <c r="G58"/>
      <c r="H58" s="3"/>
    </row>
    <row r="59" spans="2:12" x14ac:dyDescent="0.25">
      <c r="D59" s="246"/>
      <c r="F59"/>
      <c r="G59"/>
      <c r="H59" s="3"/>
    </row>
    <row r="60" spans="2:12" x14ac:dyDescent="0.25">
      <c r="B60" s="244" t="s">
        <v>471</v>
      </c>
      <c r="C60" s="270" t="s">
        <v>415</v>
      </c>
      <c r="D60" s="270" t="s">
        <v>417</v>
      </c>
      <c r="E60" s="244" t="s">
        <v>280</v>
      </c>
      <c r="F60" s="270" t="s">
        <v>31</v>
      </c>
      <c r="G60" s="272" t="s">
        <v>0</v>
      </c>
      <c r="H60"/>
    </row>
    <row r="61" spans="2:12" x14ac:dyDescent="0.25">
      <c r="B61" t="s">
        <v>102</v>
      </c>
      <c r="C61" t="s">
        <v>3</v>
      </c>
      <c r="D61" t="s">
        <v>429</v>
      </c>
      <c r="E61" t="s">
        <v>408</v>
      </c>
      <c r="F61" s="1">
        <v>0</v>
      </c>
      <c r="G61">
        <v>0</v>
      </c>
      <c r="H61"/>
    </row>
    <row r="62" spans="2:12" x14ac:dyDescent="0.25">
      <c r="B62" t="s">
        <v>102</v>
      </c>
      <c r="C62" t="s">
        <v>3</v>
      </c>
      <c r="D62" t="s">
        <v>429</v>
      </c>
      <c r="E62" t="s">
        <v>434</v>
      </c>
      <c r="F62" s="1">
        <v>0</v>
      </c>
      <c r="G62">
        <v>0</v>
      </c>
      <c r="H62"/>
    </row>
    <row r="63" spans="2:12" x14ac:dyDescent="0.25">
      <c r="B63" t="s">
        <v>102</v>
      </c>
      <c r="C63" t="s">
        <v>3</v>
      </c>
      <c r="D63" t="s">
        <v>429</v>
      </c>
      <c r="E63" t="s">
        <v>64</v>
      </c>
      <c r="F63" s="1">
        <v>0</v>
      </c>
      <c r="G63">
        <v>0</v>
      </c>
      <c r="H63"/>
    </row>
    <row r="64" spans="2:12" x14ac:dyDescent="0.25">
      <c r="B64" t="s">
        <v>102</v>
      </c>
      <c r="C64" t="s">
        <v>3</v>
      </c>
      <c r="D64" t="s">
        <v>429</v>
      </c>
      <c r="E64" t="s">
        <v>409</v>
      </c>
      <c r="F64" s="1">
        <v>0</v>
      </c>
      <c r="G64">
        <v>0</v>
      </c>
      <c r="H64"/>
    </row>
    <row r="65" spans="2:8" x14ac:dyDescent="0.25">
      <c r="B65" t="s">
        <v>102</v>
      </c>
      <c r="C65" t="s">
        <v>3</v>
      </c>
      <c r="D65" t="s">
        <v>429</v>
      </c>
      <c r="E65" t="s">
        <v>407</v>
      </c>
      <c r="F65" s="1">
        <v>0</v>
      </c>
      <c r="G65">
        <v>0</v>
      </c>
      <c r="H65"/>
    </row>
    <row r="66" spans="2:8" x14ac:dyDescent="0.25">
      <c r="B66" t="s">
        <v>102</v>
      </c>
      <c r="C66" t="s">
        <v>3</v>
      </c>
      <c r="D66" t="s">
        <v>429</v>
      </c>
      <c r="E66" t="s">
        <v>60</v>
      </c>
      <c r="F66" s="1">
        <v>0</v>
      </c>
      <c r="G66">
        <v>0</v>
      </c>
      <c r="H66"/>
    </row>
    <row r="67" spans="2:8" x14ac:dyDescent="0.25">
      <c r="B67" t="s">
        <v>102</v>
      </c>
      <c r="C67" t="s">
        <v>3</v>
      </c>
      <c r="D67" t="s">
        <v>429</v>
      </c>
      <c r="E67" t="s">
        <v>455</v>
      </c>
      <c r="F67" s="1">
        <v>0</v>
      </c>
      <c r="G67">
        <v>0</v>
      </c>
      <c r="H67"/>
    </row>
    <row r="68" spans="2:8" x14ac:dyDescent="0.25">
      <c r="B68" t="s">
        <v>102</v>
      </c>
      <c r="C68" t="s">
        <v>3</v>
      </c>
      <c r="D68" t="s">
        <v>429</v>
      </c>
      <c r="E68" t="s">
        <v>542</v>
      </c>
      <c r="F68" s="1" t="s">
        <v>491</v>
      </c>
      <c r="G68">
        <v>0</v>
      </c>
      <c r="H68"/>
    </row>
    <row r="69" spans="2:8" x14ac:dyDescent="0.25">
      <c r="B69" t="s">
        <v>102</v>
      </c>
      <c r="C69" t="s">
        <v>3</v>
      </c>
      <c r="D69" t="s">
        <v>429</v>
      </c>
      <c r="E69" t="s">
        <v>543</v>
      </c>
      <c r="F69" s="1" t="s">
        <v>491</v>
      </c>
      <c r="G69">
        <v>0</v>
      </c>
      <c r="H69"/>
    </row>
    <row r="70" spans="2:8" x14ac:dyDescent="0.25">
      <c r="B70" t="s">
        <v>102</v>
      </c>
      <c r="C70" t="s">
        <v>3</v>
      </c>
      <c r="D70" t="s">
        <v>99</v>
      </c>
      <c r="E70" t="s">
        <v>453</v>
      </c>
      <c r="F70" s="1">
        <v>0</v>
      </c>
      <c r="G70">
        <v>0</v>
      </c>
      <c r="H70"/>
    </row>
    <row r="71" spans="2:8" x14ac:dyDescent="0.25">
      <c r="B71" t="s">
        <v>102</v>
      </c>
      <c r="C71" t="s">
        <v>3</v>
      </c>
      <c r="D71" t="s">
        <v>99</v>
      </c>
      <c r="E71" t="s">
        <v>454</v>
      </c>
      <c r="F71" s="1">
        <v>0</v>
      </c>
      <c r="G71">
        <v>0</v>
      </c>
      <c r="H71"/>
    </row>
    <row r="72" spans="2:8" x14ac:dyDescent="0.25">
      <c r="B72" t="s">
        <v>102</v>
      </c>
      <c r="C72" t="s">
        <v>3</v>
      </c>
      <c r="D72" t="s">
        <v>99</v>
      </c>
      <c r="E72" t="s">
        <v>61</v>
      </c>
      <c r="F72" s="1">
        <v>0</v>
      </c>
      <c r="G72">
        <v>0</v>
      </c>
      <c r="H72"/>
    </row>
    <row r="73" spans="2:8" x14ac:dyDescent="0.25">
      <c r="B73" t="s">
        <v>102</v>
      </c>
      <c r="C73" t="s">
        <v>3</v>
      </c>
      <c r="D73" t="s">
        <v>99</v>
      </c>
      <c r="E73" t="s">
        <v>4</v>
      </c>
      <c r="F73" s="1">
        <v>0</v>
      </c>
      <c r="G73">
        <v>0</v>
      </c>
      <c r="H73"/>
    </row>
    <row r="74" spans="2:8" x14ac:dyDescent="0.25">
      <c r="B74" t="s">
        <v>102</v>
      </c>
      <c r="C74" t="s">
        <v>3</v>
      </c>
      <c r="D74" t="s">
        <v>99</v>
      </c>
      <c r="E74" t="s">
        <v>544</v>
      </c>
      <c r="F74" s="1">
        <v>0</v>
      </c>
      <c r="G74">
        <v>0</v>
      </c>
      <c r="H74"/>
    </row>
    <row r="75" spans="2:8" x14ac:dyDescent="0.25">
      <c r="B75" t="s">
        <v>102</v>
      </c>
      <c r="C75" t="s">
        <v>3</v>
      </c>
      <c r="D75" t="s">
        <v>99</v>
      </c>
      <c r="E75" t="s">
        <v>536</v>
      </c>
      <c r="F75" s="1">
        <v>0</v>
      </c>
      <c r="G75">
        <v>0</v>
      </c>
      <c r="H75"/>
    </row>
    <row r="76" spans="2:8" x14ac:dyDescent="0.25">
      <c r="B76" t="s">
        <v>102</v>
      </c>
      <c r="C76" t="s">
        <v>5</v>
      </c>
      <c r="D76" t="s">
        <v>429</v>
      </c>
      <c r="E76" t="s">
        <v>8</v>
      </c>
      <c r="F76" s="1">
        <v>0</v>
      </c>
      <c r="G76">
        <v>0</v>
      </c>
      <c r="H76"/>
    </row>
    <row r="77" spans="2:8" x14ac:dyDescent="0.25">
      <c r="B77" t="s">
        <v>102</v>
      </c>
      <c r="C77" t="s">
        <v>5</v>
      </c>
      <c r="D77" t="s">
        <v>429</v>
      </c>
      <c r="E77" t="s">
        <v>410</v>
      </c>
      <c r="F77" s="1">
        <v>0</v>
      </c>
      <c r="G77">
        <v>0</v>
      </c>
      <c r="H77"/>
    </row>
    <row r="78" spans="2:8" x14ac:dyDescent="0.25">
      <c r="B78" t="s">
        <v>102</v>
      </c>
      <c r="C78" t="s">
        <v>5</v>
      </c>
      <c r="D78" t="s">
        <v>429</v>
      </c>
      <c r="E78" t="s">
        <v>6</v>
      </c>
      <c r="F78" s="1">
        <v>0</v>
      </c>
      <c r="G78">
        <v>0</v>
      </c>
      <c r="H78"/>
    </row>
    <row r="79" spans="2:8" x14ac:dyDescent="0.25">
      <c r="B79" t="s">
        <v>102</v>
      </c>
      <c r="C79" t="s">
        <v>5</v>
      </c>
      <c r="D79" t="s">
        <v>429</v>
      </c>
      <c r="E79" t="s">
        <v>9</v>
      </c>
      <c r="F79" s="1">
        <v>0</v>
      </c>
      <c r="G79">
        <v>0</v>
      </c>
      <c r="H79"/>
    </row>
    <row r="80" spans="2:8" x14ac:dyDescent="0.25">
      <c r="B80" t="s">
        <v>102</v>
      </c>
      <c r="C80" t="s">
        <v>5</v>
      </c>
      <c r="D80" t="s">
        <v>429</v>
      </c>
      <c r="E80" t="s">
        <v>83</v>
      </c>
      <c r="F80" s="1">
        <v>0</v>
      </c>
      <c r="G80">
        <v>0</v>
      </c>
      <c r="H80"/>
    </row>
    <row r="81" spans="2:8" x14ac:dyDescent="0.25">
      <c r="B81" t="s">
        <v>102</v>
      </c>
      <c r="C81" t="s">
        <v>5</v>
      </c>
      <c r="D81" t="s">
        <v>429</v>
      </c>
      <c r="E81" t="s">
        <v>37</v>
      </c>
      <c r="F81" s="1">
        <v>0</v>
      </c>
      <c r="G81">
        <v>0</v>
      </c>
      <c r="H81"/>
    </row>
    <row r="82" spans="2:8" x14ac:dyDescent="0.25">
      <c r="B82" t="s">
        <v>102</v>
      </c>
      <c r="C82" t="s">
        <v>5</v>
      </c>
      <c r="D82" t="s">
        <v>429</v>
      </c>
      <c r="E82" t="s">
        <v>505</v>
      </c>
      <c r="F82" s="1">
        <v>0</v>
      </c>
      <c r="G82">
        <v>0</v>
      </c>
      <c r="H82"/>
    </row>
    <row r="83" spans="2:8" x14ac:dyDescent="0.25">
      <c r="B83" t="s">
        <v>102</v>
      </c>
      <c r="C83" t="s">
        <v>5</v>
      </c>
      <c r="D83" t="s">
        <v>99</v>
      </c>
      <c r="E83" t="s">
        <v>7</v>
      </c>
      <c r="F83" s="1">
        <v>0</v>
      </c>
      <c r="G83">
        <v>0</v>
      </c>
      <c r="H83"/>
    </row>
    <row r="84" spans="2:8" x14ac:dyDescent="0.25">
      <c r="B84" t="s">
        <v>102</v>
      </c>
      <c r="C84" t="s">
        <v>5</v>
      </c>
      <c r="D84" t="s">
        <v>99</v>
      </c>
      <c r="E84" t="s">
        <v>44</v>
      </c>
      <c r="F84" s="1">
        <v>0</v>
      </c>
      <c r="G84">
        <v>0</v>
      </c>
      <c r="H84"/>
    </row>
    <row r="85" spans="2:8" x14ac:dyDescent="0.25">
      <c r="B85" t="s">
        <v>102</v>
      </c>
      <c r="C85" t="s">
        <v>5</v>
      </c>
      <c r="D85" t="s">
        <v>99</v>
      </c>
      <c r="E85" t="s">
        <v>39</v>
      </c>
      <c r="F85" s="1">
        <v>0</v>
      </c>
      <c r="G85">
        <v>0</v>
      </c>
      <c r="H85"/>
    </row>
    <row r="86" spans="2:8" x14ac:dyDescent="0.25">
      <c r="B86" t="s">
        <v>102</v>
      </c>
      <c r="C86" t="s">
        <v>5</v>
      </c>
      <c r="D86" t="s">
        <v>99</v>
      </c>
      <c r="E86" t="s">
        <v>36</v>
      </c>
      <c r="F86" s="1">
        <v>0</v>
      </c>
      <c r="G86">
        <v>0</v>
      </c>
      <c r="H86"/>
    </row>
    <row r="87" spans="2:8" x14ac:dyDescent="0.25">
      <c r="B87" t="s">
        <v>102</v>
      </c>
      <c r="C87" t="s">
        <v>33</v>
      </c>
      <c r="D87" t="s">
        <v>429</v>
      </c>
      <c r="E87" t="s">
        <v>456</v>
      </c>
      <c r="F87" s="1">
        <v>0</v>
      </c>
      <c r="G87">
        <v>0</v>
      </c>
      <c r="H87"/>
    </row>
    <row r="88" spans="2:8" x14ac:dyDescent="0.25">
      <c r="B88" t="s">
        <v>102</v>
      </c>
      <c r="C88" t="s">
        <v>33</v>
      </c>
      <c r="D88" t="s">
        <v>429</v>
      </c>
      <c r="E88" t="s">
        <v>514</v>
      </c>
      <c r="F88" s="1">
        <v>0</v>
      </c>
      <c r="G88">
        <v>0</v>
      </c>
      <c r="H88"/>
    </row>
    <row r="89" spans="2:8" x14ac:dyDescent="0.25">
      <c r="B89" t="s">
        <v>102</v>
      </c>
      <c r="C89" t="s">
        <v>34</v>
      </c>
      <c r="D89" t="s">
        <v>429</v>
      </c>
      <c r="E89" t="s">
        <v>457</v>
      </c>
      <c r="F89" s="1">
        <v>0</v>
      </c>
      <c r="G89">
        <v>0</v>
      </c>
      <c r="H89"/>
    </row>
    <row r="90" spans="2:8" x14ac:dyDescent="0.25">
      <c r="B90" t="s">
        <v>102</v>
      </c>
      <c r="C90" t="s">
        <v>34</v>
      </c>
      <c r="D90" t="s">
        <v>99</v>
      </c>
      <c r="E90" t="s">
        <v>65</v>
      </c>
      <c r="F90" s="1">
        <v>0</v>
      </c>
      <c r="G90">
        <v>0</v>
      </c>
      <c r="H90"/>
    </row>
    <row r="91" spans="2:8" x14ac:dyDescent="0.25">
      <c r="B91" t="s">
        <v>103</v>
      </c>
      <c r="C91" t="s">
        <v>3</v>
      </c>
      <c r="D91" t="s">
        <v>429</v>
      </c>
      <c r="E91" t="s">
        <v>408</v>
      </c>
      <c r="F91" s="1">
        <v>0</v>
      </c>
      <c r="G91">
        <v>0</v>
      </c>
      <c r="H91"/>
    </row>
    <row r="92" spans="2:8" x14ac:dyDescent="0.25">
      <c r="B92" t="s">
        <v>103</v>
      </c>
      <c r="C92" t="s">
        <v>3</v>
      </c>
      <c r="D92" t="s">
        <v>429</v>
      </c>
      <c r="E92" t="s">
        <v>434</v>
      </c>
      <c r="F92" s="1">
        <v>0</v>
      </c>
      <c r="G92">
        <v>0</v>
      </c>
      <c r="H92"/>
    </row>
    <row r="93" spans="2:8" x14ac:dyDescent="0.25">
      <c r="B93" t="s">
        <v>103</v>
      </c>
      <c r="C93" t="s">
        <v>3</v>
      </c>
      <c r="D93" t="s">
        <v>429</v>
      </c>
      <c r="E93" t="s">
        <v>64</v>
      </c>
      <c r="F93" s="1">
        <v>0</v>
      </c>
      <c r="G93">
        <v>0</v>
      </c>
      <c r="H93"/>
    </row>
    <row r="94" spans="2:8" x14ac:dyDescent="0.25">
      <c r="B94" t="s">
        <v>103</v>
      </c>
      <c r="C94" t="s">
        <v>3</v>
      </c>
      <c r="D94" t="s">
        <v>429</v>
      </c>
      <c r="E94" t="s">
        <v>409</v>
      </c>
      <c r="F94" s="1">
        <v>0</v>
      </c>
      <c r="G94">
        <v>0</v>
      </c>
      <c r="H94"/>
    </row>
    <row r="95" spans="2:8" x14ac:dyDescent="0.25">
      <c r="B95" t="s">
        <v>103</v>
      </c>
      <c r="C95" t="s">
        <v>3</v>
      </c>
      <c r="D95" t="s">
        <v>429</v>
      </c>
      <c r="E95" t="s">
        <v>407</v>
      </c>
      <c r="F95" s="1">
        <v>0</v>
      </c>
      <c r="G95">
        <v>0</v>
      </c>
      <c r="H95"/>
    </row>
    <row r="96" spans="2:8" x14ac:dyDescent="0.25">
      <c r="B96" t="s">
        <v>103</v>
      </c>
      <c r="C96" t="s">
        <v>3</v>
      </c>
      <c r="D96" t="s">
        <v>429</v>
      </c>
      <c r="E96" t="s">
        <v>60</v>
      </c>
      <c r="F96" s="1">
        <v>0</v>
      </c>
      <c r="G96">
        <v>0</v>
      </c>
      <c r="H96"/>
    </row>
    <row r="97" spans="2:8" x14ac:dyDescent="0.25">
      <c r="B97" t="s">
        <v>103</v>
      </c>
      <c r="C97" t="s">
        <v>3</v>
      </c>
      <c r="D97" t="s">
        <v>429</v>
      </c>
      <c r="E97" t="s">
        <v>455</v>
      </c>
      <c r="F97" s="1">
        <v>0</v>
      </c>
      <c r="G97">
        <v>0</v>
      </c>
      <c r="H97"/>
    </row>
    <row r="98" spans="2:8" x14ac:dyDescent="0.25">
      <c r="B98" t="s">
        <v>103</v>
      </c>
      <c r="C98" t="s">
        <v>3</v>
      </c>
      <c r="D98" t="s">
        <v>429</v>
      </c>
      <c r="E98" t="s">
        <v>542</v>
      </c>
      <c r="F98" s="1" t="s">
        <v>491</v>
      </c>
      <c r="G98">
        <v>0</v>
      </c>
      <c r="H98"/>
    </row>
    <row r="99" spans="2:8" x14ac:dyDescent="0.25">
      <c r="B99" t="s">
        <v>103</v>
      </c>
      <c r="C99" t="s">
        <v>3</v>
      </c>
      <c r="D99" t="s">
        <v>429</v>
      </c>
      <c r="E99" t="s">
        <v>543</v>
      </c>
      <c r="F99" s="1" t="s">
        <v>491</v>
      </c>
      <c r="G99">
        <v>0</v>
      </c>
      <c r="H99"/>
    </row>
    <row r="100" spans="2:8" x14ac:dyDescent="0.25">
      <c r="B100" t="s">
        <v>103</v>
      </c>
      <c r="C100" t="s">
        <v>3</v>
      </c>
      <c r="D100" t="s">
        <v>99</v>
      </c>
      <c r="E100" t="s">
        <v>453</v>
      </c>
      <c r="F100" s="1">
        <v>0</v>
      </c>
      <c r="G100">
        <v>0</v>
      </c>
      <c r="H100"/>
    </row>
    <row r="101" spans="2:8" x14ac:dyDescent="0.25">
      <c r="B101" t="s">
        <v>103</v>
      </c>
      <c r="C101" t="s">
        <v>3</v>
      </c>
      <c r="D101" t="s">
        <v>99</v>
      </c>
      <c r="E101" t="s">
        <v>454</v>
      </c>
      <c r="F101" s="1">
        <v>0</v>
      </c>
      <c r="G101">
        <v>0</v>
      </c>
      <c r="H101"/>
    </row>
    <row r="102" spans="2:8" x14ac:dyDescent="0.25">
      <c r="B102" t="s">
        <v>103</v>
      </c>
      <c r="C102" t="s">
        <v>3</v>
      </c>
      <c r="D102" t="s">
        <v>99</v>
      </c>
      <c r="E102" t="s">
        <v>61</v>
      </c>
      <c r="F102" s="1">
        <v>0</v>
      </c>
      <c r="G102">
        <v>0</v>
      </c>
      <c r="H102"/>
    </row>
    <row r="103" spans="2:8" x14ac:dyDescent="0.25">
      <c r="B103" t="s">
        <v>103</v>
      </c>
      <c r="C103" t="s">
        <v>3</v>
      </c>
      <c r="D103" t="s">
        <v>99</v>
      </c>
      <c r="E103" t="s">
        <v>4</v>
      </c>
      <c r="F103" s="1">
        <v>0</v>
      </c>
      <c r="G103">
        <v>0</v>
      </c>
      <c r="H103"/>
    </row>
    <row r="104" spans="2:8" x14ac:dyDescent="0.25">
      <c r="B104" t="s">
        <v>103</v>
      </c>
      <c r="C104" t="s">
        <v>3</v>
      </c>
      <c r="D104" t="s">
        <v>99</v>
      </c>
      <c r="E104" t="s">
        <v>544</v>
      </c>
      <c r="F104" s="1">
        <v>0</v>
      </c>
      <c r="G104">
        <v>0</v>
      </c>
      <c r="H104"/>
    </row>
    <row r="105" spans="2:8" x14ac:dyDescent="0.25">
      <c r="B105" t="s">
        <v>103</v>
      </c>
      <c r="C105" t="s">
        <v>3</v>
      </c>
      <c r="D105" t="s">
        <v>99</v>
      </c>
      <c r="E105" t="s">
        <v>536</v>
      </c>
      <c r="F105" s="1">
        <v>0</v>
      </c>
      <c r="G105">
        <v>0</v>
      </c>
      <c r="H105"/>
    </row>
    <row r="106" spans="2:8" x14ac:dyDescent="0.25">
      <c r="B106" t="s">
        <v>103</v>
      </c>
      <c r="C106" t="s">
        <v>5</v>
      </c>
      <c r="D106" t="s">
        <v>429</v>
      </c>
      <c r="E106" t="s">
        <v>8</v>
      </c>
      <c r="F106" s="1">
        <v>0</v>
      </c>
      <c r="G106">
        <v>0</v>
      </c>
      <c r="H106"/>
    </row>
    <row r="107" spans="2:8" x14ac:dyDescent="0.25">
      <c r="B107" t="s">
        <v>103</v>
      </c>
      <c r="C107" t="s">
        <v>5</v>
      </c>
      <c r="D107" t="s">
        <v>429</v>
      </c>
      <c r="E107" t="s">
        <v>410</v>
      </c>
      <c r="F107" s="1">
        <v>0</v>
      </c>
      <c r="G107">
        <v>0</v>
      </c>
      <c r="H107"/>
    </row>
    <row r="108" spans="2:8" x14ac:dyDescent="0.25">
      <c r="B108" t="s">
        <v>103</v>
      </c>
      <c r="C108" t="s">
        <v>5</v>
      </c>
      <c r="D108" t="s">
        <v>429</v>
      </c>
      <c r="E108" t="s">
        <v>6</v>
      </c>
      <c r="F108" s="1">
        <v>0</v>
      </c>
      <c r="G108">
        <v>0</v>
      </c>
      <c r="H108"/>
    </row>
    <row r="109" spans="2:8" x14ac:dyDescent="0.25">
      <c r="B109" t="s">
        <v>103</v>
      </c>
      <c r="C109" t="s">
        <v>5</v>
      </c>
      <c r="D109" t="s">
        <v>429</v>
      </c>
      <c r="E109" t="s">
        <v>9</v>
      </c>
      <c r="F109" s="1">
        <v>0</v>
      </c>
      <c r="G109">
        <v>0</v>
      </c>
      <c r="H109"/>
    </row>
    <row r="110" spans="2:8" x14ac:dyDescent="0.25">
      <c r="B110" t="s">
        <v>103</v>
      </c>
      <c r="C110" t="s">
        <v>5</v>
      </c>
      <c r="D110" t="s">
        <v>429</v>
      </c>
      <c r="E110" t="s">
        <v>83</v>
      </c>
      <c r="F110" s="1">
        <v>0</v>
      </c>
      <c r="G110">
        <v>0</v>
      </c>
      <c r="H110"/>
    </row>
    <row r="111" spans="2:8" x14ac:dyDescent="0.25">
      <c r="B111" t="s">
        <v>103</v>
      </c>
      <c r="C111" t="s">
        <v>5</v>
      </c>
      <c r="D111" t="s">
        <v>429</v>
      </c>
      <c r="E111" t="s">
        <v>37</v>
      </c>
      <c r="F111" s="1">
        <v>0</v>
      </c>
      <c r="G111">
        <v>0</v>
      </c>
      <c r="H111"/>
    </row>
    <row r="112" spans="2:8" x14ac:dyDescent="0.25">
      <c r="B112" t="s">
        <v>103</v>
      </c>
      <c r="C112" t="s">
        <v>5</v>
      </c>
      <c r="D112" t="s">
        <v>429</v>
      </c>
      <c r="E112" t="s">
        <v>505</v>
      </c>
      <c r="F112" s="1">
        <v>0</v>
      </c>
      <c r="G112">
        <v>0</v>
      </c>
      <c r="H112"/>
    </row>
    <row r="113" spans="2:8" x14ac:dyDescent="0.25">
      <c r="B113" t="s">
        <v>103</v>
      </c>
      <c r="C113" t="s">
        <v>5</v>
      </c>
      <c r="D113" t="s">
        <v>99</v>
      </c>
      <c r="E113" t="s">
        <v>7</v>
      </c>
      <c r="F113" s="1">
        <v>0</v>
      </c>
      <c r="G113">
        <v>0</v>
      </c>
      <c r="H113"/>
    </row>
    <row r="114" spans="2:8" x14ac:dyDescent="0.25">
      <c r="B114" t="s">
        <v>103</v>
      </c>
      <c r="C114" t="s">
        <v>5</v>
      </c>
      <c r="D114" t="s">
        <v>99</v>
      </c>
      <c r="E114" t="s">
        <v>44</v>
      </c>
      <c r="F114" s="1">
        <v>0</v>
      </c>
      <c r="G114">
        <v>0</v>
      </c>
      <c r="H114"/>
    </row>
    <row r="115" spans="2:8" x14ac:dyDescent="0.25">
      <c r="B115" t="s">
        <v>103</v>
      </c>
      <c r="C115" t="s">
        <v>5</v>
      </c>
      <c r="D115" t="s">
        <v>99</v>
      </c>
      <c r="E115" t="s">
        <v>39</v>
      </c>
      <c r="F115" s="1">
        <v>0</v>
      </c>
      <c r="G115">
        <v>0</v>
      </c>
      <c r="H115"/>
    </row>
    <row r="116" spans="2:8" x14ac:dyDescent="0.25">
      <c r="B116" t="s">
        <v>103</v>
      </c>
      <c r="C116" t="s">
        <v>5</v>
      </c>
      <c r="D116" t="s">
        <v>99</v>
      </c>
      <c r="E116" t="s">
        <v>36</v>
      </c>
      <c r="F116" s="1">
        <v>0</v>
      </c>
      <c r="G116">
        <v>0</v>
      </c>
      <c r="H116"/>
    </row>
    <row r="117" spans="2:8" x14ac:dyDescent="0.25">
      <c r="B117" t="s">
        <v>103</v>
      </c>
      <c r="C117" t="s">
        <v>33</v>
      </c>
      <c r="D117" t="s">
        <v>429</v>
      </c>
      <c r="E117" t="s">
        <v>456</v>
      </c>
      <c r="F117" s="1">
        <v>0</v>
      </c>
      <c r="G117">
        <v>0</v>
      </c>
      <c r="H117"/>
    </row>
    <row r="118" spans="2:8" x14ac:dyDescent="0.25">
      <c r="B118" t="s">
        <v>103</v>
      </c>
      <c r="C118" t="s">
        <v>33</v>
      </c>
      <c r="D118" t="s">
        <v>429</v>
      </c>
      <c r="E118" t="s">
        <v>514</v>
      </c>
      <c r="F118" s="1">
        <v>0</v>
      </c>
      <c r="G118">
        <v>0</v>
      </c>
      <c r="H118"/>
    </row>
    <row r="119" spans="2:8" x14ac:dyDescent="0.25">
      <c r="B119" t="s">
        <v>103</v>
      </c>
      <c r="C119" t="s">
        <v>34</v>
      </c>
      <c r="D119" t="s">
        <v>429</v>
      </c>
      <c r="E119" t="s">
        <v>457</v>
      </c>
      <c r="F119" s="1">
        <v>0</v>
      </c>
      <c r="G119">
        <v>0</v>
      </c>
      <c r="H119"/>
    </row>
    <row r="120" spans="2:8" x14ac:dyDescent="0.25">
      <c r="B120" t="s">
        <v>103</v>
      </c>
      <c r="C120" t="s">
        <v>34</v>
      </c>
      <c r="D120" t="s">
        <v>99</v>
      </c>
      <c r="E120" t="s">
        <v>65</v>
      </c>
      <c r="F120" s="1">
        <v>0</v>
      </c>
      <c r="G120">
        <v>0</v>
      </c>
      <c r="H120"/>
    </row>
    <row r="121" spans="2:8" x14ac:dyDescent="0.25">
      <c r="B121" t="s">
        <v>104</v>
      </c>
      <c r="C121" t="s">
        <v>3</v>
      </c>
      <c r="D121" t="s">
        <v>429</v>
      </c>
      <c r="E121" t="s">
        <v>408</v>
      </c>
      <c r="F121" s="1">
        <v>0</v>
      </c>
      <c r="G121">
        <v>0</v>
      </c>
      <c r="H121"/>
    </row>
    <row r="122" spans="2:8" x14ac:dyDescent="0.25">
      <c r="B122" t="s">
        <v>104</v>
      </c>
      <c r="C122" t="s">
        <v>3</v>
      </c>
      <c r="D122" t="s">
        <v>429</v>
      </c>
      <c r="E122" t="s">
        <v>434</v>
      </c>
      <c r="F122" s="1">
        <v>0</v>
      </c>
      <c r="G122">
        <v>0</v>
      </c>
      <c r="H122"/>
    </row>
    <row r="123" spans="2:8" x14ac:dyDescent="0.25">
      <c r="B123" t="s">
        <v>104</v>
      </c>
      <c r="C123" t="s">
        <v>3</v>
      </c>
      <c r="D123" t="s">
        <v>429</v>
      </c>
      <c r="E123" t="s">
        <v>64</v>
      </c>
      <c r="F123" s="1">
        <v>0</v>
      </c>
      <c r="G123">
        <v>0</v>
      </c>
      <c r="H123"/>
    </row>
    <row r="124" spans="2:8" x14ac:dyDescent="0.25">
      <c r="B124" t="s">
        <v>104</v>
      </c>
      <c r="C124" t="s">
        <v>3</v>
      </c>
      <c r="D124" t="s">
        <v>429</v>
      </c>
      <c r="E124" t="s">
        <v>409</v>
      </c>
      <c r="F124" s="1">
        <v>0</v>
      </c>
      <c r="G124">
        <v>0</v>
      </c>
      <c r="H124"/>
    </row>
    <row r="125" spans="2:8" x14ac:dyDescent="0.25">
      <c r="B125" t="s">
        <v>104</v>
      </c>
      <c r="C125" t="s">
        <v>3</v>
      </c>
      <c r="D125" t="s">
        <v>429</v>
      </c>
      <c r="E125" t="s">
        <v>407</v>
      </c>
      <c r="F125" s="1">
        <v>0</v>
      </c>
      <c r="G125">
        <v>0</v>
      </c>
      <c r="H125"/>
    </row>
    <row r="126" spans="2:8" x14ac:dyDescent="0.25">
      <c r="B126" t="s">
        <v>104</v>
      </c>
      <c r="C126" t="s">
        <v>3</v>
      </c>
      <c r="D126" t="s">
        <v>429</v>
      </c>
      <c r="E126" t="s">
        <v>60</v>
      </c>
      <c r="F126" s="1">
        <v>0</v>
      </c>
      <c r="G126">
        <v>0</v>
      </c>
      <c r="H126"/>
    </row>
    <row r="127" spans="2:8" x14ac:dyDescent="0.25">
      <c r="B127" t="s">
        <v>104</v>
      </c>
      <c r="C127" t="s">
        <v>3</v>
      </c>
      <c r="D127" t="s">
        <v>429</v>
      </c>
      <c r="E127" t="s">
        <v>455</v>
      </c>
      <c r="F127" s="1">
        <v>0</v>
      </c>
      <c r="G127">
        <v>0</v>
      </c>
      <c r="H127"/>
    </row>
    <row r="128" spans="2:8" x14ac:dyDescent="0.25">
      <c r="B128" t="s">
        <v>104</v>
      </c>
      <c r="C128" t="s">
        <v>3</v>
      </c>
      <c r="D128" t="s">
        <v>429</v>
      </c>
      <c r="E128" t="s">
        <v>542</v>
      </c>
      <c r="F128" s="1" t="s">
        <v>491</v>
      </c>
      <c r="G128">
        <v>0</v>
      </c>
      <c r="H128"/>
    </row>
    <row r="129" spans="2:8" x14ac:dyDescent="0.25">
      <c r="B129" t="s">
        <v>104</v>
      </c>
      <c r="C129" t="s">
        <v>3</v>
      </c>
      <c r="D129" t="s">
        <v>429</v>
      </c>
      <c r="E129" t="s">
        <v>543</v>
      </c>
      <c r="F129" s="1" t="s">
        <v>491</v>
      </c>
      <c r="G129">
        <v>0</v>
      </c>
      <c r="H129"/>
    </row>
    <row r="130" spans="2:8" x14ac:dyDescent="0.25">
      <c r="B130" t="s">
        <v>104</v>
      </c>
      <c r="C130" t="s">
        <v>3</v>
      </c>
      <c r="D130" t="s">
        <v>99</v>
      </c>
      <c r="E130" t="s">
        <v>453</v>
      </c>
      <c r="F130" s="1">
        <v>0</v>
      </c>
      <c r="G130">
        <v>0</v>
      </c>
      <c r="H130"/>
    </row>
    <row r="131" spans="2:8" x14ac:dyDescent="0.25">
      <c r="B131" t="s">
        <v>104</v>
      </c>
      <c r="C131" t="s">
        <v>3</v>
      </c>
      <c r="D131" t="s">
        <v>99</v>
      </c>
      <c r="E131" t="s">
        <v>454</v>
      </c>
      <c r="F131" s="1">
        <v>0</v>
      </c>
      <c r="G131">
        <v>0</v>
      </c>
      <c r="H131"/>
    </row>
    <row r="132" spans="2:8" x14ac:dyDescent="0.25">
      <c r="B132" t="s">
        <v>104</v>
      </c>
      <c r="C132" t="s">
        <v>3</v>
      </c>
      <c r="D132" t="s">
        <v>99</v>
      </c>
      <c r="E132" t="s">
        <v>61</v>
      </c>
      <c r="F132" s="1">
        <v>0</v>
      </c>
      <c r="G132">
        <v>0</v>
      </c>
      <c r="H132"/>
    </row>
    <row r="133" spans="2:8" x14ac:dyDescent="0.25">
      <c r="B133" t="s">
        <v>104</v>
      </c>
      <c r="C133" t="s">
        <v>3</v>
      </c>
      <c r="D133" t="s">
        <v>99</v>
      </c>
      <c r="E133" t="s">
        <v>4</v>
      </c>
      <c r="F133" s="1">
        <v>0</v>
      </c>
      <c r="G133">
        <v>0</v>
      </c>
      <c r="H133"/>
    </row>
    <row r="134" spans="2:8" x14ac:dyDescent="0.25">
      <c r="B134" t="s">
        <v>104</v>
      </c>
      <c r="C134" t="s">
        <v>3</v>
      </c>
      <c r="D134" t="s">
        <v>99</v>
      </c>
      <c r="E134" t="s">
        <v>544</v>
      </c>
      <c r="F134" s="1">
        <v>0</v>
      </c>
      <c r="G134">
        <v>0</v>
      </c>
      <c r="H134"/>
    </row>
    <row r="135" spans="2:8" x14ac:dyDescent="0.25">
      <c r="B135" t="s">
        <v>104</v>
      </c>
      <c r="C135" t="s">
        <v>3</v>
      </c>
      <c r="D135" t="s">
        <v>99</v>
      </c>
      <c r="E135" t="s">
        <v>536</v>
      </c>
      <c r="F135" s="1">
        <v>0</v>
      </c>
      <c r="G135">
        <v>0</v>
      </c>
      <c r="H135"/>
    </row>
    <row r="136" spans="2:8" x14ac:dyDescent="0.25">
      <c r="B136" t="s">
        <v>104</v>
      </c>
      <c r="C136" t="s">
        <v>5</v>
      </c>
      <c r="D136" t="s">
        <v>429</v>
      </c>
      <c r="E136" t="s">
        <v>8</v>
      </c>
      <c r="F136" s="1">
        <v>0</v>
      </c>
      <c r="G136">
        <v>0</v>
      </c>
      <c r="H136"/>
    </row>
    <row r="137" spans="2:8" x14ac:dyDescent="0.25">
      <c r="B137" t="s">
        <v>104</v>
      </c>
      <c r="C137" t="s">
        <v>5</v>
      </c>
      <c r="D137" t="s">
        <v>429</v>
      </c>
      <c r="E137" t="s">
        <v>410</v>
      </c>
      <c r="F137" s="1">
        <v>0</v>
      </c>
      <c r="G137">
        <v>0</v>
      </c>
      <c r="H137"/>
    </row>
    <row r="138" spans="2:8" x14ac:dyDescent="0.25">
      <c r="B138" t="s">
        <v>104</v>
      </c>
      <c r="C138" t="s">
        <v>5</v>
      </c>
      <c r="D138" t="s">
        <v>429</v>
      </c>
      <c r="E138" t="s">
        <v>6</v>
      </c>
      <c r="F138" s="1">
        <v>0</v>
      </c>
      <c r="G138">
        <v>0</v>
      </c>
      <c r="H138"/>
    </row>
    <row r="139" spans="2:8" x14ac:dyDescent="0.25">
      <c r="B139" t="s">
        <v>104</v>
      </c>
      <c r="C139" t="s">
        <v>5</v>
      </c>
      <c r="D139" t="s">
        <v>429</v>
      </c>
      <c r="E139" t="s">
        <v>9</v>
      </c>
      <c r="F139" s="1">
        <v>0</v>
      </c>
      <c r="G139">
        <v>0</v>
      </c>
      <c r="H139"/>
    </row>
    <row r="140" spans="2:8" x14ac:dyDescent="0.25">
      <c r="B140" t="s">
        <v>104</v>
      </c>
      <c r="C140" t="s">
        <v>5</v>
      </c>
      <c r="D140" t="s">
        <v>429</v>
      </c>
      <c r="E140" t="s">
        <v>83</v>
      </c>
      <c r="F140" s="1">
        <v>0</v>
      </c>
      <c r="G140">
        <v>0</v>
      </c>
      <c r="H140"/>
    </row>
    <row r="141" spans="2:8" x14ac:dyDescent="0.25">
      <c r="B141" t="s">
        <v>104</v>
      </c>
      <c r="C141" t="s">
        <v>5</v>
      </c>
      <c r="D141" t="s">
        <v>429</v>
      </c>
      <c r="E141" t="s">
        <v>37</v>
      </c>
      <c r="F141" s="1">
        <v>0</v>
      </c>
      <c r="G141">
        <v>0</v>
      </c>
      <c r="H141"/>
    </row>
    <row r="142" spans="2:8" x14ac:dyDescent="0.25">
      <c r="B142" t="s">
        <v>104</v>
      </c>
      <c r="C142" t="s">
        <v>5</v>
      </c>
      <c r="D142" t="s">
        <v>429</v>
      </c>
      <c r="E142" t="s">
        <v>505</v>
      </c>
      <c r="F142" s="1">
        <v>0</v>
      </c>
      <c r="G142">
        <v>0</v>
      </c>
      <c r="H142"/>
    </row>
    <row r="143" spans="2:8" x14ac:dyDescent="0.25">
      <c r="B143" t="s">
        <v>104</v>
      </c>
      <c r="C143" t="s">
        <v>5</v>
      </c>
      <c r="D143" t="s">
        <v>99</v>
      </c>
      <c r="E143" t="s">
        <v>7</v>
      </c>
      <c r="F143" s="1">
        <v>0</v>
      </c>
      <c r="G143">
        <v>0</v>
      </c>
      <c r="H143"/>
    </row>
    <row r="144" spans="2:8" x14ac:dyDescent="0.25">
      <c r="B144" t="s">
        <v>104</v>
      </c>
      <c r="C144" t="s">
        <v>5</v>
      </c>
      <c r="D144" t="s">
        <v>99</v>
      </c>
      <c r="E144" t="s">
        <v>44</v>
      </c>
      <c r="F144" s="1">
        <v>0</v>
      </c>
      <c r="G144">
        <v>0</v>
      </c>
      <c r="H144"/>
    </row>
    <row r="145" spans="2:8" x14ac:dyDescent="0.25">
      <c r="B145" t="s">
        <v>104</v>
      </c>
      <c r="C145" t="s">
        <v>5</v>
      </c>
      <c r="D145" t="s">
        <v>99</v>
      </c>
      <c r="E145" t="s">
        <v>39</v>
      </c>
      <c r="F145" s="1">
        <v>0</v>
      </c>
      <c r="G145">
        <v>0</v>
      </c>
      <c r="H145"/>
    </row>
    <row r="146" spans="2:8" x14ac:dyDescent="0.25">
      <c r="B146" t="s">
        <v>104</v>
      </c>
      <c r="C146" t="s">
        <v>5</v>
      </c>
      <c r="D146" t="s">
        <v>99</v>
      </c>
      <c r="E146" t="s">
        <v>36</v>
      </c>
      <c r="F146" s="1">
        <v>0</v>
      </c>
      <c r="G146">
        <v>0</v>
      </c>
      <c r="H146"/>
    </row>
    <row r="147" spans="2:8" x14ac:dyDescent="0.25">
      <c r="B147" t="s">
        <v>104</v>
      </c>
      <c r="C147" t="s">
        <v>33</v>
      </c>
      <c r="D147" t="s">
        <v>429</v>
      </c>
      <c r="E147" t="s">
        <v>456</v>
      </c>
      <c r="F147" s="1">
        <v>0</v>
      </c>
      <c r="G147">
        <v>0</v>
      </c>
      <c r="H147"/>
    </row>
    <row r="148" spans="2:8" x14ac:dyDescent="0.25">
      <c r="B148" t="s">
        <v>104</v>
      </c>
      <c r="C148" t="s">
        <v>33</v>
      </c>
      <c r="D148" t="s">
        <v>429</v>
      </c>
      <c r="E148" t="s">
        <v>514</v>
      </c>
      <c r="F148" s="1">
        <v>0</v>
      </c>
      <c r="G148">
        <v>0</v>
      </c>
      <c r="H148"/>
    </row>
    <row r="149" spans="2:8" x14ac:dyDescent="0.25">
      <c r="B149" t="s">
        <v>104</v>
      </c>
      <c r="C149" t="s">
        <v>34</v>
      </c>
      <c r="D149" t="s">
        <v>429</v>
      </c>
      <c r="E149" t="s">
        <v>457</v>
      </c>
      <c r="F149" s="1">
        <v>0</v>
      </c>
      <c r="G149">
        <v>0</v>
      </c>
      <c r="H149"/>
    </row>
    <row r="150" spans="2:8" x14ac:dyDescent="0.25">
      <c r="B150" t="s">
        <v>104</v>
      </c>
      <c r="C150" t="s">
        <v>34</v>
      </c>
      <c r="D150" t="s">
        <v>99</v>
      </c>
      <c r="E150" t="s">
        <v>65</v>
      </c>
      <c r="F150" s="1">
        <v>0</v>
      </c>
      <c r="G150">
        <v>0</v>
      </c>
      <c r="H150"/>
    </row>
    <row r="151" spans="2:8" x14ac:dyDescent="0.25">
      <c r="B151" t="s">
        <v>121</v>
      </c>
      <c r="C151" t="s">
        <v>3</v>
      </c>
      <c r="D151" t="s">
        <v>429</v>
      </c>
      <c r="E151" t="s">
        <v>408</v>
      </c>
      <c r="F151" s="1">
        <v>0</v>
      </c>
      <c r="G151">
        <v>0</v>
      </c>
      <c r="H151"/>
    </row>
    <row r="152" spans="2:8" x14ac:dyDescent="0.25">
      <c r="B152" t="s">
        <v>121</v>
      </c>
      <c r="C152" t="s">
        <v>3</v>
      </c>
      <c r="D152" t="s">
        <v>429</v>
      </c>
      <c r="E152" t="s">
        <v>434</v>
      </c>
      <c r="F152" s="1">
        <v>0</v>
      </c>
      <c r="G152">
        <v>0</v>
      </c>
      <c r="H152"/>
    </row>
    <row r="153" spans="2:8" x14ac:dyDescent="0.25">
      <c r="B153" t="s">
        <v>121</v>
      </c>
      <c r="C153" t="s">
        <v>3</v>
      </c>
      <c r="D153" t="s">
        <v>429</v>
      </c>
      <c r="E153" t="s">
        <v>64</v>
      </c>
      <c r="F153" s="1">
        <v>0</v>
      </c>
      <c r="G153">
        <v>0</v>
      </c>
      <c r="H153"/>
    </row>
    <row r="154" spans="2:8" x14ac:dyDescent="0.25">
      <c r="B154" t="s">
        <v>121</v>
      </c>
      <c r="C154" t="s">
        <v>3</v>
      </c>
      <c r="D154" t="s">
        <v>429</v>
      </c>
      <c r="E154" t="s">
        <v>409</v>
      </c>
      <c r="F154" s="1">
        <v>0</v>
      </c>
      <c r="G154">
        <v>0</v>
      </c>
      <c r="H154"/>
    </row>
    <row r="155" spans="2:8" x14ac:dyDescent="0.25">
      <c r="B155" t="s">
        <v>121</v>
      </c>
      <c r="C155" t="s">
        <v>3</v>
      </c>
      <c r="D155" t="s">
        <v>429</v>
      </c>
      <c r="E155" t="s">
        <v>407</v>
      </c>
      <c r="F155" s="1">
        <v>0</v>
      </c>
      <c r="G155">
        <v>0</v>
      </c>
      <c r="H155"/>
    </row>
    <row r="156" spans="2:8" x14ac:dyDescent="0.25">
      <c r="B156" t="s">
        <v>121</v>
      </c>
      <c r="C156" t="s">
        <v>3</v>
      </c>
      <c r="D156" t="s">
        <v>429</v>
      </c>
      <c r="E156" t="s">
        <v>60</v>
      </c>
      <c r="F156" s="1">
        <v>0</v>
      </c>
      <c r="G156">
        <v>0</v>
      </c>
      <c r="H156"/>
    </row>
    <row r="157" spans="2:8" x14ac:dyDescent="0.25">
      <c r="B157" t="s">
        <v>121</v>
      </c>
      <c r="C157" t="s">
        <v>3</v>
      </c>
      <c r="D157" t="s">
        <v>429</v>
      </c>
      <c r="E157" t="s">
        <v>455</v>
      </c>
      <c r="F157" s="1">
        <v>0</v>
      </c>
      <c r="G157">
        <v>0</v>
      </c>
      <c r="H157"/>
    </row>
    <row r="158" spans="2:8" x14ac:dyDescent="0.25">
      <c r="B158" t="s">
        <v>121</v>
      </c>
      <c r="C158" t="s">
        <v>3</v>
      </c>
      <c r="D158" t="s">
        <v>429</v>
      </c>
      <c r="E158" t="s">
        <v>542</v>
      </c>
      <c r="F158" s="1" t="s">
        <v>491</v>
      </c>
      <c r="G158">
        <v>0</v>
      </c>
      <c r="H158"/>
    </row>
    <row r="159" spans="2:8" x14ac:dyDescent="0.25">
      <c r="B159" t="s">
        <v>121</v>
      </c>
      <c r="C159" t="s">
        <v>3</v>
      </c>
      <c r="D159" t="s">
        <v>429</v>
      </c>
      <c r="E159" t="s">
        <v>543</v>
      </c>
      <c r="F159" s="1" t="s">
        <v>491</v>
      </c>
      <c r="G159">
        <v>0</v>
      </c>
      <c r="H159"/>
    </row>
    <row r="160" spans="2:8" x14ac:dyDescent="0.25">
      <c r="B160" t="s">
        <v>121</v>
      </c>
      <c r="C160" t="s">
        <v>3</v>
      </c>
      <c r="D160" t="s">
        <v>99</v>
      </c>
      <c r="E160" t="s">
        <v>453</v>
      </c>
      <c r="F160" s="1">
        <v>0</v>
      </c>
      <c r="G160">
        <v>0</v>
      </c>
      <c r="H160"/>
    </row>
    <row r="161" spans="2:8" x14ac:dyDescent="0.25">
      <c r="B161" t="s">
        <v>121</v>
      </c>
      <c r="C161" t="s">
        <v>3</v>
      </c>
      <c r="D161" t="s">
        <v>99</v>
      </c>
      <c r="E161" t="s">
        <v>454</v>
      </c>
      <c r="F161" s="1">
        <v>0</v>
      </c>
      <c r="G161">
        <v>0</v>
      </c>
      <c r="H161"/>
    </row>
    <row r="162" spans="2:8" x14ac:dyDescent="0.25">
      <c r="B162" t="s">
        <v>121</v>
      </c>
      <c r="C162" t="s">
        <v>3</v>
      </c>
      <c r="D162" t="s">
        <v>99</v>
      </c>
      <c r="E162" t="s">
        <v>61</v>
      </c>
      <c r="F162" s="1">
        <v>0</v>
      </c>
      <c r="G162">
        <v>0</v>
      </c>
      <c r="H162"/>
    </row>
    <row r="163" spans="2:8" x14ac:dyDescent="0.25">
      <c r="B163" t="s">
        <v>121</v>
      </c>
      <c r="C163" t="s">
        <v>3</v>
      </c>
      <c r="D163" t="s">
        <v>99</v>
      </c>
      <c r="E163" t="s">
        <v>4</v>
      </c>
      <c r="F163" s="1">
        <v>0</v>
      </c>
      <c r="G163">
        <v>0</v>
      </c>
      <c r="H163"/>
    </row>
    <row r="164" spans="2:8" x14ac:dyDescent="0.25">
      <c r="B164" t="s">
        <v>121</v>
      </c>
      <c r="C164" t="s">
        <v>3</v>
      </c>
      <c r="D164" t="s">
        <v>99</v>
      </c>
      <c r="E164" t="s">
        <v>544</v>
      </c>
      <c r="F164" s="1">
        <v>0</v>
      </c>
      <c r="G164">
        <v>0</v>
      </c>
      <c r="H164"/>
    </row>
    <row r="165" spans="2:8" x14ac:dyDescent="0.25">
      <c r="B165" t="s">
        <v>121</v>
      </c>
      <c r="C165" t="s">
        <v>3</v>
      </c>
      <c r="D165" t="s">
        <v>99</v>
      </c>
      <c r="E165" t="s">
        <v>536</v>
      </c>
      <c r="F165" s="1">
        <v>0</v>
      </c>
      <c r="G165">
        <v>0</v>
      </c>
      <c r="H165"/>
    </row>
    <row r="166" spans="2:8" x14ac:dyDescent="0.25">
      <c r="B166" t="s">
        <v>121</v>
      </c>
      <c r="C166" t="s">
        <v>5</v>
      </c>
      <c r="D166" t="s">
        <v>429</v>
      </c>
      <c r="E166" t="s">
        <v>8</v>
      </c>
      <c r="F166" s="1">
        <v>0</v>
      </c>
      <c r="G166">
        <v>0</v>
      </c>
      <c r="H166"/>
    </row>
    <row r="167" spans="2:8" x14ac:dyDescent="0.25">
      <c r="B167" t="s">
        <v>121</v>
      </c>
      <c r="C167" t="s">
        <v>5</v>
      </c>
      <c r="D167" t="s">
        <v>429</v>
      </c>
      <c r="E167" t="s">
        <v>410</v>
      </c>
      <c r="F167" s="1">
        <v>0</v>
      </c>
      <c r="G167">
        <v>0</v>
      </c>
      <c r="H167"/>
    </row>
    <row r="168" spans="2:8" x14ac:dyDescent="0.25">
      <c r="B168" t="s">
        <v>121</v>
      </c>
      <c r="C168" t="s">
        <v>5</v>
      </c>
      <c r="D168" t="s">
        <v>429</v>
      </c>
      <c r="E168" t="s">
        <v>6</v>
      </c>
      <c r="F168" s="1">
        <v>0</v>
      </c>
      <c r="G168">
        <v>0</v>
      </c>
      <c r="H168"/>
    </row>
    <row r="169" spans="2:8" x14ac:dyDescent="0.25">
      <c r="B169" t="s">
        <v>121</v>
      </c>
      <c r="C169" t="s">
        <v>5</v>
      </c>
      <c r="D169" t="s">
        <v>429</v>
      </c>
      <c r="E169" t="s">
        <v>9</v>
      </c>
      <c r="F169" s="1">
        <v>0</v>
      </c>
      <c r="G169">
        <v>0</v>
      </c>
      <c r="H169"/>
    </row>
    <row r="170" spans="2:8" x14ac:dyDescent="0.25">
      <c r="B170" t="s">
        <v>121</v>
      </c>
      <c r="C170" t="s">
        <v>5</v>
      </c>
      <c r="D170" t="s">
        <v>429</v>
      </c>
      <c r="E170" t="s">
        <v>83</v>
      </c>
      <c r="F170" s="1">
        <v>0</v>
      </c>
      <c r="G170">
        <v>0</v>
      </c>
      <c r="H170"/>
    </row>
    <row r="171" spans="2:8" x14ac:dyDescent="0.25">
      <c r="B171" t="s">
        <v>121</v>
      </c>
      <c r="C171" t="s">
        <v>5</v>
      </c>
      <c r="D171" t="s">
        <v>429</v>
      </c>
      <c r="E171" t="s">
        <v>37</v>
      </c>
      <c r="F171" s="1">
        <v>0</v>
      </c>
      <c r="G171">
        <v>0</v>
      </c>
      <c r="H171"/>
    </row>
    <row r="172" spans="2:8" x14ac:dyDescent="0.25">
      <c r="B172" t="s">
        <v>121</v>
      </c>
      <c r="C172" t="s">
        <v>5</v>
      </c>
      <c r="D172" t="s">
        <v>429</v>
      </c>
      <c r="E172" t="s">
        <v>505</v>
      </c>
      <c r="F172" s="1">
        <v>0</v>
      </c>
      <c r="G172">
        <v>0</v>
      </c>
      <c r="H172"/>
    </row>
    <row r="173" spans="2:8" x14ac:dyDescent="0.25">
      <c r="B173" t="s">
        <v>121</v>
      </c>
      <c r="C173" t="s">
        <v>5</v>
      </c>
      <c r="D173" t="s">
        <v>99</v>
      </c>
      <c r="E173" t="s">
        <v>7</v>
      </c>
      <c r="F173" s="1">
        <v>0</v>
      </c>
      <c r="G173">
        <v>0</v>
      </c>
      <c r="H173"/>
    </row>
    <row r="174" spans="2:8" x14ac:dyDescent="0.25">
      <c r="B174" t="s">
        <v>121</v>
      </c>
      <c r="C174" t="s">
        <v>5</v>
      </c>
      <c r="D174" t="s">
        <v>99</v>
      </c>
      <c r="E174" t="s">
        <v>44</v>
      </c>
      <c r="F174" s="1">
        <v>0</v>
      </c>
      <c r="G174">
        <v>0</v>
      </c>
      <c r="H174"/>
    </row>
    <row r="175" spans="2:8" x14ac:dyDescent="0.25">
      <c r="B175" t="s">
        <v>121</v>
      </c>
      <c r="C175" t="s">
        <v>5</v>
      </c>
      <c r="D175" t="s">
        <v>99</v>
      </c>
      <c r="E175" t="s">
        <v>39</v>
      </c>
      <c r="F175" s="1">
        <v>0</v>
      </c>
      <c r="G175">
        <v>0</v>
      </c>
      <c r="H175"/>
    </row>
    <row r="176" spans="2:8" x14ac:dyDescent="0.25">
      <c r="B176" t="s">
        <v>121</v>
      </c>
      <c r="C176" t="s">
        <v>5</v>
      </c>
      <c r="D176" t="s">
        <v>99</v>
      </c>
      <c r="E176" t="s">
        <v>36</v>
      </c>
      <c r="F176" s="1">
        <v>0</v>
      </c>
      <c r="G176">
        <v>0</v>
      </c>
      <c r="H176"/>
    </row>
    <row r="177" spans="2:8" x14ac:dyDescent="0.25">
      <c r="B177" t="s">
        <v>121</v>
      </c>
      <c r="C177" t="s">
        <v>33</v>
      </c>
      <c r="D177" t="s">
        <v>429</v>
      </c>
      <c r="E177" t="s">
        <v>456</v>
      </c>
      <c r="F177" s="1">
        <v>0</v>
      </c>
      <c r="G177">
        <v>0</v>
      </c>
      <c r="H177"/>
    </row>
    <row r="178" spans="2:8" x14ac:dyDescent="0.25">
      <c r="B178" t="s">
        <v>121</v>
      </c>
      <c r="C178" t="s">
        <v>33</v>
      </c>
      <c r="D178" t="s">
        <v>429</v>
      </c>
      <c r="E178" t="s">
        <v>514</v>
      </c>
      <c r="F178" s="1">
        <v>0</v>
      </c>
      <c r="G178">
        <v>0</v>
      </c>
      <c r="H178"/>
    </row>
    <row r="179" spans="2:8" x14ac:dyDescent="0.25">
      <c r="B179" t="s">
        <v>121</v>
      </c>
      <c r="C179" t="s">
        <v>34</v>
      </c>
      <c r="D179" t="s">
        <v>429</v>
      </c>
      <c r="E179" t="s">
        <v>457</v>
      </c>
      <c r="F179" s="1">
        <v>0</v>
      </c>
      <c r="G179">
        <v>0</v>
      </c>
      <c r="H179"/>
    </row>
    <row r="180" spans="2:8" x14ac:dyDescent="0.25">
      <c r="B180" t="s">
        <v>121</v>
      </c>
      <c r="C180" t="s">
        <v>34</v>
      </c>
      <c r="D180" t="s">
        <v>99</v>
      </c>
      <c r="E180" t="s">
        <v>65</v>
      </c>
      <c r="F180" s="1">
        <v>0</v>
      </c>
      <c r="G180">
        <v>0</v>
      </c>
      <c r="H180"/>
    </row>
    <row r="181" spans="2:8" x14ac:dyDescent="0.25">
      <c r="B181" s="3" t="s">
        <v>412</v>
      </c>
      <c r="C181" s="3"/>
      <c r="D181" s="3"/>
      <c r="E181" s="3"/>
      <c r="F181" s="3"/>
      <c r="G181" s="3"/>
      <c r="H181"/>
    </row>
    <row r="182" spans="2:8" x14ac:dyDescent="0.25">
      <c r="B182"/>
      <c r="C182"/>
      <c r="D182"/>
      <c r="E182"/>
      <c r="F182"/>
      <c r="G182"/>
      <c r="H182"/>
    </row>
    <row r="183" spans="2:8" x14ac:dyDescent="0.25">
      <c r="B183"/>
      <c r="C183"/>
      <c r="D183"/>
      <c r="E183"/>
      <c r="F183"/>
      <c r="G183"/>
      <c r="H183"/>
    </row>
    <row r="184" spans="2:8" x14ac:dyDescent="0.25">
      <c r="B184"/>
      <c r="C184"/>
      <c r="D184"/>
      <c r="E184"/>
      <c r="F184"/>
      <c r="G184"/>
      <c r="H184"/>
    </row>
    <row r="185" spans="2:8" x14ac:dyDescent="0.25">
      <c r="B185"/>
      <c r="C185"/>
      <c r="D185"/>
      <c r="E185"/>
      <c r="F185"/>
      <c r="G185"/>
      <c r="H185"/>
    </row>
    <row r="186" spans="2:8" x14ac:dyDescent="0.25">
      <c r="B186"/>
      <c r="C186"/>
      <c r="D186"/>
      <c r="E186"/>
      <c r="F186"/>
      <c r="G186"/>
      <c r="H186"/>
    </row>
    <row r="187" spans="2:8" x14ac:dyDescent="0.25">
      <c r="B187"/>
      <c r="C187"/>
      <c r="D187"/>
      <c r="E187"/>
      <c r="F187"/>
      <c r="G187"/>
      <c r="H187"/>
    </row>
    <row r="188" spans="2:8" x14ac:dyDescent="0.25">
      <c r="B188"/>
      <c r="C188"/>
      <c r="D188"/>
      <c r="E188"/>
      <c r="F188"/>
      <c r="G188"/>
      <c r="H188"/>
    </row>
    <row r="189" spans="2:8" x14ac:dyDescent="0.25">
      <c r="B189"/>
      <c r="C189"/>
      <c r="D189"/>
      <c r="E189"/>
      <c r="F189"/>
      <c r="G189"/>
      <c r="H189"/>
    </row>
    <row r="190" spans="2:8" x14ac:dyDescent="0.25">
      <c r="B190"/>
      <c r="C190"/>
      <c r="D190"/>
      <c r="E190"/>
      <c r="F190"/>
      <c r="G190"/>
      <c r="H190"/>
    </row>
    <row r="191" spans="2:8" x14ac:dyDescent="0.25">
      <c r="B191"/>
      <c r="C191"/>
      <c r="D191"/>
      <c r="E191"/>
      <c r="F191"/>
      <c r="G191"/>
      <c r="H191"/>
    </row>
    <row r="192" spans="2:8" x14ac:dyDescent="0.25">
      <c r="B192"/>
      <c r="C192"/>
      <c r="D192"/>
      <c r="E192"/>
      <c r="F192"/>
      <c r="G192"/>
      <c r="H192"/>
    </row>
    <row r="193" spans="2:8" x14ac:dyDescent="0.25">
      <c r="B193"/>
      <c r="C193"/>
      <c r="D193"/>
      <c r="E193"/>
      <c r="F193"/>
      <c r="G193"/>
      <c r="H193"/>
    </row>
    <row r="194" spans="2:8" x14ac:dyDescent="0.25">
      <c r="B194"/>
      <c r="C194"/>
      <c r="D194"/>
      <c r="E194"/>
      <c r="F194"/>
      <c r="G194"/>
      <c r="H194"/>
    </row>
    <row r="195" spans="2:8" x14ac:dyDescent="0.25">
      <c r="B195"/>
      <c r="C195"/>
      <c r="D195"/>
      <c r="E195"/>
      <c r="F195"/>
      <c r="G195"/>
      <c r="H195"/>
    </row>
    <row r="196" spans="2:8" x14ac:dyDescent="0.25">
      <c r="B196"/>
      <c r="C196"/>
      <c r="D196"/>
      <c r="E196"/>
      <c r="F196"/>
      <c r="G196"/>
      <c r="H196"/>
    </row>
    <row r="197" spans="2:8" x14ac:dyDescent="0.25">
      <c r="B197"/>
      <c r="C197"/>
      <c r="D197"/>
      <c r="E197"/>
      <c r="F197"/>
      <c r="G197"/>
      <c r="H197"/>
    </row>
    <row r="198" spans="2:8" x14ac:dyDescent="0.25">
      <c r="B198"/>
      <c r="C198"/>
      <c r="D198"/>
      <c r="E198"/>
      <c r="F198"/>
      <c r="G198"/>
      <c r="H198"/>
    </row>
    <row r="199" spans="2:8" x14ac:dyDescent="0.25">
      <c r="B199"/>
      <c r="C199"/>
      <c r="D199"/>
      <c r="E199"/>
      <c r="F199"/>
      <c r="G199"/>
      <c r="H199"/>
    </row>
    <row r="200" spans="2:8" x14ac:dyDescent="0.25">
      <c r="B200"/>
      <c r="C200"/>
      <c r="D200"/>
      <c r="E200"/>
      <c r="F200"/>
      <c r="G200"/>
      <c r="H200"/>
    </row>
    <row r="201" spans="2:8" x14ac:dyDescent="0.25">
      <c r="B201"/>
      <c r="C201"/>
      <c r="D201"/>
      <c r="E201"/>
      <c r="F201"/>
      <c r="G201"/>
      <c r="H201"/>
    </row>
    <row r="202" spans="2:8" x14ac:dyDescent="0.25">
      <c r="B202"/>
      <c r="C202"/>
      <c r="D202"/>
      <c r="E202"/>
      <c r="F202"/>
      <c r="G202"/>
      <c r="H202"/>
    </row>
    <row r="203" spans="2:8" x14ac:dyDescent="0.25">
      <c r="B203"/>
      <c r="C203"/>
      <c r="D203"/>
      <c r="E203"/>
      <c r="F203"/>
      <c r="G203"/>
      <c r="H203"/>
    </row>
    <row r="204" spans="2:8" x14ac:dyDescent="0.25">
      <c r="B204"/>
      <c r="C204"/>
      <c r="D204"/>
      <c r="E204"/>
      <c r="F204"/>
      <c r="G204"/>
      <c r="H204"/>
    </row>
    <row r="205" spans="2:8" x14ac:dyDescent="0.25">
      <c r="B205"/>
      <c r="C205"/>
      <c r="D205"/>
      <c r="E205"/>
      <c r="F205"/>
      <c r="G205"/>
      <c r="H205"/>
    </row>
    <row r="206" spans="2:8" x14ac:dyDescent="0.25">
      <c r="B206"/>
      <c r="C206"/>
      <c r="D206"/>
      <c r="E206"/>
      <c r="F206"/>
      <c r="G206"/>
      <c r="H206"/>
    </row>
    <row r="207" spans="2:8" x14ac:dyDescent="0.25">
      <c r="B207"/>
      <c r="C207"/>
      <c r="D207"/>
      <c r="E207"/>
      <c r="F207"/>
      <c r="G207"/>
      <c r="H207"/>
    </row>
    <row r="208" spans="2:8" x14ac:dyDescent="0.25">
      <c r="B208"/>
      <c r="C208"/>
      <c r="D208"/>
      <c r="E208"/>
      <c r="F208"/>
      <c r="G208"/>
      <c r="H208"/>
    </row>
    <row r="209" spans="2:8" x14ac:dyDescent="0.25">
      <c r="B209"/>
      <c r="C209"/>
      <c r="D209"/>
      <c r="E209"/>
      <c r="F209"/>
      <c r="G209"/>
      <c r="H209"/>
    </row>
    <row r="210" spans="2:8" x14ac:dyDescent="0.25">
      <c r="B210"/>
      <c r="C210"/>
      <c r="D210"/>
      <c r="E210"/>
      <c r="F210"/>
      <c r="G210"/>
      <c r="H210"/>
    </row>
    <row r="211" spans="2:8" x14ac:dyDescent="0.25">
      <c r="B211"/>
      <c r="C211"/>
      <c r="D211"/>
      <c r="E211"/>
      <c r="F211"/>
      <c r="G211"/>
      <c r="H211"/>
    </row>
    <row r="212" spans="2:8" x14ac:dyDescent="0.25">
      <c r="B212"/>
      <c r="C212"/>
      <c r="D212"/>
      <c r="E212"/>
      <c r="F212"/>
      <c r="G212"/>
      <c r="H212"/>
    </row>
    <row r="213" spans="2:8" x14ac:dyDescent="0.25">
      <c r="B213"/>
      <c r="C213"/>
      <c r="D213"/>
      <c r="E213"/>
      <c r="F213"/>
      <c r="G213"/>
      <c r="H213"/>
    </row>
    <row r="214" spans="2:8" x14ac:dyDescent="0.25">
      <c r="B214"/>
      <c r="C214"/>
      <c r="D214"/>
      <c r="E214"/>
      <c r="F214"/>
      <c r="G214"/>
      <c r="H214"/>
    </row>
    <row r="215" spans="2:8" x14ac:dyDescent="0.25">
      <c r="B215"/>
      <c r="C215"/>
      <c r="D215"/>
      <c r="E215"/>
      <c r="F215"/>
      <c r="G215"/>
      <c r="H215"/>
    </row>
    <row r="216" spans="2:8" x14ac:dyDescent="0.25">
      <c r="B216"/>
      <c r="C216"/>
      <c r="D216"/>
      <c r="E216"/>
      <c r="F216"/>
      <c r="G216"/>
      <c r="H216"/>
    </row>
    <row r="217" spans="2:8" x14ac:dyDescent="0.25">
      <c r="B217"/>
      <c r="C217"/>
      <c r="D217"/>
      <c r="E217"/>
      <c r="F217"/>
      <c r="G217"/>
      <c r="H217"/>
    </row>
    <row r="218" spans="2:8" x14ac:dyDescent="0.25">
      <c r="B218"/>
      <c r="C218"/>
      <c r="D218"/>
      <c r="E218"/>
      <c r="F218"/>
      <c r="G218"/>
      <c r="H218"/>
    </row>
    <row r="219" spans="2:8" x14ac:dyDescent="0.25">
      <c r="B219"/>
      <c r="C219"/>
      <c r="D219"/>
      <c r="E219"/>
      <c r="F219"/>
      <c r="G219"/>
      <c r="H219"/>
    </row>
    <row r="220" spans="2:8" x14ac:dyDescent="0.25">
      <c r="B220"/>
      <c r="C220"/>
      <c r="D220"/>
      <c r="E220"/>
      <c r="F220"/>
      <c r="G220"/>
      <c r="H220"/>
    </row>
    <row r="221" spans="2:8" x14ac:dyDescent="0.25">
      <c r="B221"/>
      <c r="C221"/>
      <c r="D221"/>
      <c r="E221"/>
      <c r="F221"/>
      <c r="G221"/>
      <c r="H221"/>
    </row>
    <row r="222" spans="2:8" x14ac:dyDescent="0.25">
      <c r="B222"/>
      <c r="C222"/>
      <c r="D222"/>
      <c r="E222"/>
      <c r="F222"/>
      <c r="G222"/>
      <c r="H222"/>
    </row>
    <row r="223" spans="2:8" x14ac:dyDescent="0.25">
      <c r="B223"/>
      <c r="C223"/>
      <c r="D223"/>
      <c r="E223"/>
      <c r="F223"/>
      <c r="G223"/>
      <c r="H223"/>
    </row>
    <row r="224" spans="2:8" x14ac:dyDescent="0.25">
      <c r="B224"/>
      <c r="C224"/>
      <c r="D224"/>
      <c r="E224"/>
      <c r="F224"/>
      <c r="G224"/>
      <c r="H224"/>
    </row>
    <row r="225" spans="2:8" x14ac:dyDescent="0.25">
      <c r="B225"/>
      <c r="C225"/>
      <c r="D225"/>
      <c r="E225"/>
      <c r="F225"/>
      <c r="G225"/>
      <c r="H225"/>
    </row>
    <row r="226" spans="2:8" x14ac:dyDescent="0.25">
      <c r="B226"/>
      <c r="C226"/>
      <c r="D226"/>
      <c r="E226"/>
      <c r="F226"/>
      <c r="G226"/>
      <c r="H226"/>
    </row>
    <row r="227" spans="2:8" x14ac:dyDescent="0.25">
      <c r="B227"/>
      <c r="C227"/>
      <c r="D227"/>
      <c r="E227"/>
      <c r="F227"/>
      <c r="G227"/>
      <c r="H227"/>
    </row>
    <row r="228" spans="2:8" x14ac:dyDescent="0.25">
      <c r="B228"/>
      <c r="C228"/>
      <c r="D228"/>
      <c r="E228"/>
      <c r="F228"/>
      <c r="G228"/>
      <c r="H228"/>
    </row>
    <row r="229" spans="2:8" x14ac:dyDescent="0.25">
      <c r="B229"/>
      <c r="C229"/>
      <c r="D229"/>
      <c r="E229"/>
      <c r="F229"/>
      <c r="G229"/>
      <c r="H229"/>
    </row>
    <row r="230" spans="2:8" x14ac:dyDescent="0.25">
      <c r="B230"/>
      <c r="C230"/>
      <c r="D230"/>
      <c r="E230"/>
      <c r="F230"/>
      <c r="G230"/>
      <c r="H230"/>
    </row>
  </sheetData>
  <pageMargins left="0.7" right="0.7" top="0.75" bottom="0.75" header="0.3" footer="0.3"/>
  <pageSetup paperSize="9" scale="36" fitToHeight="0" orientation="portrait" r:id="rId3"/>
  <rowBreaks count="1" manualBreakCount="1">
    <brk id="5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12</vt:i4>
      </vt:variant>
    </vt:vector>
  </HeadingPairs>
  <TitlesOfParts>
    <vt:vector size="22" baseType="lpstr">
      <vt:lpstr>Liste </vt:lpstr>
      <vt:lpstr>1 - Contexte</vt:lpstr>
      <vt:lpstr>2 - Présentation de l'outil</vt:lpstr>
      <vt:lpstr>3 - Établissement</vt:lpstr>
      <vt:lpstr>4 - Politique</vt:lpstr>
      <vt:lpstr>5 - PUI et autre local</vt:lpstr>
      <vt:lpstr>6 - Services_Unités de soins</vt:lpstr>
      <vt:lpstr>7 - Résultats</vt:lpstr>
      <vt:lpstr>BDD_pour_OMEDIT</vt:lpstr>
      <vt:lpstr>BONUS - TCD à votre disposition</vt:lpstr>
      <vt:lpstr>'1 - Contexte'!Impression_des_titres</vt:lpstr>
      <vt:lpstr>'4 - Politique'!Impression_des_titres</vt:lpstr>
      <vt:lpstr>'5 - PUI et autre local'!Impression_des_titres</vt:lpstr>
      <vt:lpstr>'6 - Services_Unités de soins'!Impression_des_titres</vt:lpstr>
      <vt:lpstr>'1 - Contexte'!Zone_d_impression</vt:lpstr>
      <vt:lpstr>'2 - Présentation de l''outil'!Zone_d_impression</vt:lpstr>
      <vt:lpstr>'3 - Établissement'!Zone_d_impression</vt:lpstr>
      <vt:lpstr>'4 - Politique'!Zone_d_impression</vt:lpstr>
      <vt:lpstr>'5 - PUI et autre local'!Zone_d_impression</vt:lpstr>
      <vt:lpstr>'6 - Services_Unités de soins'!Zone_d_impression</vt:lpstr>
      <vt:lpstr>'7 - Résultats'!Zone_d_impression</vt:lpstr>
      <vt:lpstr>'BONUS - TCD à votre disposition'!Zone_d_impression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Alice Lopez;MyriamROUDAUT</dc:creator>
  <cp:lastModifiedBy>Juliette Braud</cp:lastModifiedBy>
  <cp:lastPrinted>2026-09-17T09:20:52Z</cp:lastPrinted>
  <dcterms:created xsi:type="dcterms:W3CDTF">2025-04-15T07:23:55Z</dcterms:created>
  <dcterms:modified xsi:type="dcterms:W3CDTF">2026-09-17T09:26:30Z</dcterms:modified>
</cp:coreProperties>
</file>